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mc:AlternateContent xmlns:mc="http://schemas.openxmlformats.org/markup-compatibility/2006">
    <mc:Choice Requires="x15">
      <x15ac:absPath xmlns:x15ac="http://schemas.microsoft.com/office/spreadsheetml/2010/11/ac" url="https://anbaulindau.sharepoint.com/sites/AnBauAgenturfrnachhaltigesB/Freigegebene Dokumente/General/6. Gebäudebewertungstools/LNB/2024/Final/"/>
    </mc:Choice>
  </mc:AlternateContent>
  <xr:revisionPtr revIDLastSave="656" documentId="8_{EF572405-4A78-417C-BFE0-B6B34C89E24B}" xr6:coauthVersionLast="47" xr6:coauthVersionMax="47" xr10:uidLastSave="{C88452F2-1100-4FB4-B0EE-F572F5424716}"/>
  <bookViews>
    <workbookView xWindow="-28920" yWindow="-1440" windowWidth="29040" windowHeight="15840" activeTab="1" xr2:uid="{C6B10047-72F1-499E-8F2E-F602884A5FD1}"/>
  </bookViews>
  <sheets>
    <sheet name="Deckblatt" sheetId="1" r:id="rId1"/>
    <sheet name="Punktevergabe" sheetId="2" r:id="rId2"/>
    <sheet name="A 1.3" sheetId="4" r:id="rId3"/>
    <sheet name="A 1.4" sheetId="30" r:id="rId4"/>
    <sheet name="A 1.5" sheetId="6" r:id="rId5"/>
    <sheet name="Objekttabelle" sheetId="7" state="hidden" r:id="rId6"/>
    <sheet name="A 1.6" sheetId="22" r:id="rId7"/>
    <sheet name="A 1.7" sheetId="20" r:id="rId8"/>
    <sheet name="A 1.8" sheetId="31" r:id="rId9"/>
    <sheet name="B1 " sheetId="28" r:id="rId10"/>
    <sheet name="B1 Graphik" sheetId="29" state="hidden" r:id="rId11"/>
    <sheet name="B1b " sheetId="27" r:id="rId12"/>
    <sheet name="B1b Graphik" sheetId="12" state="hidden" r:id="rId13"/>
    <sheet name="B 1.5" sheetId="13" r:id="rId14"/>
    <sheet name="C 1.1" sheetId="14" r:id="rId15"/>
    <sheet name="C 1.2" sheetId="15" r:id="rId16"/>
    <sheet name="C 2.1" sheetId="16" r:id="rId17"/>
    <sheet name="D 1.1" sheetId="24" r:id="rId18"/>
    <sheet name="D 1.2" sheetId="25" r:id="rId19"/>
    <sheet name="D 1.3" sheetId="32" r:id="rId20"/>
    <sheet name="D 2.1" sheetId="18" r:id="rId21"/>
    <sheet name="D 2.2" sheetId="19" r:id="rId22"/>
  </sheets>
  <definedNames>
    <definedName name="Gebaeudetyp" localSheetId="5">#REF!</definedName>
    <definedName name="Heizgradtage" localSheetId="5">#REF!</definedName>
    <definedName name="HGT" localSheetId="5">#REF!</definedName>
    <definedName name="Kommunen" localSheetId="5">#REF!</definedName>
    <definedName name="Max" localSheetId="5">#REF!</definedName>
    <definedName name="Min" localSheetId="5">#REF!</definedName>
    <definedName name="Planstand" localSheetId="5">#REF!</definedName>
    <definedName name="Punkte">'A 1.8'!$D$5</definedName>
    <definedName name="Punktemax" localSheetId="5">#REF!</definedName>
    <definedName name="Punktemin" localSheetId="5">#REF!</definedName>
    <definedName name="Z_900BB99C_5F12_4578_9AB6_A71D1D7EE1B7_.wvu.PrintArea" localSheetId="1" hidden="1">Punktevergabe!$B$1:$G$52</definedName>
    <definedName name="Z_900BB99C_5F12_4578_9AB6_A71D1D7EE1B7_.wvu.PrintTitles" localSheetId="1" hidden="1">Punktevergabe!$1:$10</definedName>
    <definedName name="Z_900BB99C_5F12_4578_9AB6_A71D1D7EE1B7_.wvu.Rows" localSheetId="1" hidden="1">Punktevergabe!$8:$8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 i="2" l="1"/>
  <c r="D27" i="6"/>
  <c r="D28" i="6"/>
  <c r="D21" i="24"/>
  <c r="E37" i="30" l="1"/>
  <c r="D26" i="4"/>
  <c r="G10" i="28" l="1"/>
  <c r="G8" i="28"/>
  <c r="G7" i="28"/>
  <c r="G6" i="28"/>
  <c r="G5" i="28"/>
  <c r="G4" i="28"/>
  <c r="A3" i="27" l="1"/>
  <c r="B9" i="13"/>
  <c r="B10" i="13"/>
  <c r="C6" i="32" l="1"/>
  <c r="G48" i="2" s="1"/>
  <c r="G5" i="27" l="1"/>
  <c r="F22" i="6"/>
  <c r="G22" i="6" s="1"/>
  <c r="B5" i="19"/>
  <c r="B5" i="18"/>
  <c r="B11" i="6" l="1"/>
  <c r="L5" i="14" l="1"/>
  <c r="L6" i="14" s="1"/>
  <c r="E26" i="30"/>
  <c r="C11" i="14"/>
  <c r="G5" i="30"/>
  <c r="G15" i="30" s="1"/>
  <c r="L10" i="28"/>
  <c r="B9" i="28"/>
  <c r="D8" i="14"/>
  <c r="D7" i="14"/>
  <c r="D6" i="14"/>
  <c r="D5" i="14"/>
  <c r="G9" i="28" l="1"/>
  <c r="B15" i="28"/>
  <c r="H12" i="30"/>
  <c r="D15" i="30"/>
  <c r="D11" i="30"/>
  <c r="D12" i="30"/>
  <c r="E15" i="30"/>
  <c r="D13" i="30"/>
  <c r="D10" i="30"/>
  <c r="G10" i="30"/>
  <c r="D14" i="30"/>
  <c r="H10" i="30"/>
  <c r="G12" i="30"/>
  <c r="C6" i="25" l="1"/>
  <c r="D6" i="31"/>
  <c r="G19" i="2" s="1"/>
  <c r="F23" i="6"/>
  <c r="G23" i="6" s="1"/>
  <c r="D24" i="6"/>
  <c r="E30" i="30"/>
  <c r="E18" i="30"/>
  <c r="E9" i="30"/>
  <c r="G14" i="2"/>
  <c r="E38" i="30" l="1"/>
  <c r="G15" i="2" s="1"/>
  <c r="L6" i="28" l="1"/>
  <c r="L17" i="28" s="1"/>
  <c r="G16" i="28"/>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102" i="29"/>
  <c r="D76" i="29"/>
  <c r="G17" i="28" l="1"/>
  <c r="B17" i="28" s="1"/>
  <c r="G24" i="2" s="1"/>
  <c r="B16" i="28"/>
  <c r="G23" i="2" s="1"/>
  <c r="L8" i="28"/>
  <c r="L7" i="28"/>
  <c r="L5" i="28"/>
  <c r="L16" i="28" s="1"/>
  <c r="L4" i="28"/>
  <c r="G47" i="2"/>
  <c r="G15" i="28" l="1"/>
  <c r="G19" i="28" s="1"/>
  <c r="B19" i="28" s="1"/>
  <c r="G26" i="2" s="1"/>
  <c r="G14" i="28"/>
  <c r="B14" i="28" s="1"/>
  <c r="L14" i="28"/>
  <c r="L18" i="28" s="1"/>
  <c r="L15" i="28"/>
  <c r="L19" i="28" s="1"/>
  <c r="L8" i="27"/>
  <c r="G18" i="28" l="1"/>
  <c r="B18" i="28" s="1"/>
  <c r="G25" i="2" s="1"/>
  <c r="L78" i="12" l="1"/>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2" i="27" l="1"/>
  <c r="L31" i="27"/>
  <c r="L30" i="27"/>
  <c r="L29" i="27"/>
  <c r="L28" i="27"/>
  <c r="L27" i="27"/>
  <c r="L26" i="27"/>
  <c r="L25" i="27"/>
  <c r="L9" i="27"/>
  <c r="L16" i="27" s="1"/>
  <c r="L20" i="27" s="1"/>
  <c r="G9" i="27"/>
  <c r="G16" i="27" s="1"/>
  <c r="G8" i="27"/>
  <c r="L7" i="27"/>
  <c r="G7" i="27"/>
  <c r="G15" i="27" s="1"/>
  <c r="G19" i="27" s="1"/>
  <c r="L6" i="27"/>
  <c r="L18" i="27" s="1"/>
  <c r="G6" i="27"/>
  <c r="L5" i="27"/>
  <c r="L17" i="27" s="1"/>
  <c r="G17" i="27"/>
  <c r="L4" i="27"/>
  <c r="G4" i="27"/>
  <c r="B16" i="27" l="1"/>
  <c r="G20" i="27"/>
  <c r="G18" i="27"/>
  <c r="B18" i="27" s="1"/>
  <c r="G31" i="2" s="1"/>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B17" i="27"/>
  <c r="G30" i="2" s="1"/>
  <c r="L14" i="27"/>
  <c r="B14" i="27" s="1"/>
  <c r="B19" i="27" s="1"/>
  <c r="L15" i="27"/>
  <c r="L19" i="27" s="1"/>
  <c r="G14" i="27"/>
  <c r="B15" i="27" l="1"/>
  <c r="G32" i="2"/>
  <c r="B20" i="27"/>
  <c r="G33" i="2" s="1"/>
  <c r="B17" i="6" l="1"/>
  <c r="G46" i="2" l="1"/>
  <c r="G45" i="2" s="1"/>
  <c r="D7" i="22" l="1"/>
  <c r="G17" i="2" s="1"/>
  <c r="B18" i="6" l="1"/>
  <c r="O15" i="6" l="1"/>
  <c r="E14" i="20" l="1"/>
  <c r="E11" i="20"/>
  <c r="E9" i="20"/>
  <c r="E7" i="20"/>
  <c r="E15" i="20" s="1"/>
  <c r="G18" i="2" s="1"/>
  <c r="D7" i="7"/>
  <c r="C7" i="7"/>
  <c r="D6" i="7"/>
  <c r="C6" i="7"/>
  <c r="D5" i="7"/>
  <c r="C5" i="7"/>
  <c r="D4" i="7"/>
  <c r="C4" i="7"/>
  <c r="D2" i="7"/>
  <c r="C2" i="7"/>
  <c r="A7" i="6"/>
  <c r="A5" i="19"/>
  <c r="A5" i="18"/>
  <c r="D14" i="16"/>
  <c r="G42" i="2" s="1"/>
  <c r="G41" i="2" s="1"/>
  <c r="C6" i="15"/>
  <c r="G40" i="2" s="1"/>
  <c r="G39" i="2"/>
  <c r="G38" i="2" s="1"/>
  <c r="D17" i="6"/>
  <c r="G51" i="2"/>
  <c r="G50" i="2"/>
  <c r="B50" i="2"/>
  <c r="B49" i="2"/>
  <c r="D39" i="2"/>
  <c r="C39" i="2"/>
  <c r="B38" i="2"/>
  <c r="C35" i="2"/>
  <c r="B35" i="2"/>
  <c r="C34" i="2"/>
  <c r="B34" i="2"/>
  <c r="C33" i="2"/>
  <c r="B33" i="2"/>
  <c r="C32" i="2"/>
  <c r="B32" i="2"/>
  <c r="C30" i="2"/>
  <c r="B30" i="2"/>
  <c r="C28" i="2"/>
  <c r="B28" i="2"/>
  <c r="C27" i="2"/>
  <c r="B27" i="2"/>
  <c r="C26" i="2"/>
  <c r="B26" i="2"/>
  <c r="C25" i="2"/>
  <c r="B25" i="2"/>
  <c r="C23" i="2"/>
  <c r="B23" i="2"/>
  <c r="C22" i="2"/>
  <c r="B22" i="2"/>
  <c r="AN1" i="2"/>
  <c r="AI1" i="2"/>
  <c r="AD1" i="2"/>
  <c r="Y1" i="2"/>
  <c r="T1" i="2"/>
  <c r="G37" i="2" l="1"/>
  <c r="G49" i="2"/>
  <c r="G44" i="2" s="1"/>
  <c r="B13" i="13"/>
  <c r="B15" i="13" s="1"/>
  <c r="G27" i="2" s="1"/>
  <c r="G22" i="2" s="1"/>
  <c r="D18" i="6"/>
  <c r="G34" i="2" l="1"/>
  <c r="G29" i="2" s="1"/>
  <c r="G21" i="2" l="1"/>
  <c r="D29" i="6"/>
  <c r="E29" i="6" s="1"/>
  <c r="D30" i="6" s="1"/>
  <c r="D31" i="6" s="1"/>
  <c r="G16" i="2" s="1"/>
  <c r="G11" i="2" s="1"/>
  <c r="G8" i="2" l="1"/>
  <c r="F8" i="2"/>
  <c r="B18" i="1" s="1"/>
</calcChain>
</file>

<file path=xl/sharedStrings.xml><?xml version="1.0" encoding="utf-8"?>
<sst xmlns="http://schemas.openxmlformats.org/spreadsheetml/2006/main" count="771" uniqueCount="464">
  <si>
    <t xml:space="preserve">Projektdaten </t>
  </si>
  <si>
    <t>Genaue Bezeichnung des Bauvorhabens</t>
  </si>
  <si>
    <t>Objekttyp / Funktion des Gebäudes</t>
  </si>
  <si>
    <t>Standortgemeinde</t>
  </si>
  <si>
    <t>Architekt</t>
  </si>
  <si>
    <t>Datum der Baueingabe</t>
  </si>
  <si>
    <t>Zeitpunkt der Fertigstellung</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</si>
  <si>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</si>
  <si>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</si>
  <si>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</si>
  <si>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</si>
  <si>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</si>
  <si>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</si>
  <si>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</si>
  <si>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</si>
  <si>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</si>
  <si>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Neubau</t>
  </si>
  <si>
    <t>Gesamt</t>
  </si>
  <si>
    <t>Stand:</t>
  </si>
  <si>
    <t>Nr.</t>
  </si>
  <si>
    <t>Titel</t>
  </si>
  <si>
    <t>max. Punktzahl</t>
  </si>
  <si>
    <t>erreichte Punkte</t>
  </si>
  <si>
    <t>Punkte</t>
  </si>
  <si>
    <t>Anmerkungen:</t>
  </si>
  <si>
    <t>A</t>
  </si>
  <si>
    <t>Prozess- und Planungsqualität</t>
  </si>
  <si>
    <t>Eingabefelder</t>
  </si>
  <si>
    <t>Produktmanagement - Einsatz regionaler, schadstoffarmer und emissionsarmer Bauprodukte und Konstruktionen</t>
  </si>
  <si>
    <t>1.</t>
  </si>
  <si>
    <t>B</t>
  </si>
  <si>
    <t>Energie und Versorgung</t>
  </si>
  <si>
    <t>Nachweis nach PHPP</t>
  </si>
  <si>
    <t>Generalsanierung</t>
  </si>
  <si>
    <t>Energiekennwert Heizwärme PHPP</t>
  </si>
  <si>
    <t>Energiekennwert Kühlbedarf PHPP</t>
  </si>
  <si>
    <t>Primärenergiekennwert PHPP</t>
  </si>
  <si>
    <t>Nutzung erneuerbarer Energiequellen</t>
  </si>
  <si>
    <t>b</t>
  </si>
  <si>
    <t>2b</t>
  </si>
  <si>
    <t>3b</t>
  </si>
  <si>
    <t>4b</t>
  </si>
  <si>
    <t>5b</t>
  </si>
  <si>
    <t>6b</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</si>
  <si>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</si>
  <si>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</si>
  <si>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</si>
  <si>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</si>
  <si>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</si>
  <si>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</si>
  <si>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</si>
  <si>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</si>
  <si>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</si>
  <si>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1</t>
  </si>
  <si>
    <t>Vermeidung von PVC</t>
  </si>
  <si>
    <t>Ökologie der Baustoffe und Konstruktionen</t>
  </si>
  <si>
    <t>Beschreibung</t>
  </si>
  <si>
    <t>Summe</t>
  </si>
  <si>
    <t>Kriterium</t>
  </si>
  <si>
    <t>Punkte (gesamt max. 110)</t>
  </si>
  <si>
    <t>Auswertung</t>
  </si>
  <si>
    <t>1. Ökologische Bauteiloptimierung in der Planung</t>
  </si>
  <si>
    <t>100 % aller Ausschreibungen mit allen Kriterien ökologisch ausgeschrieben</t>
  </si>
  <si>
    <t>mind. 90 % aller Ausschreibungen mit allen Kriterien ökologisch ausgeschrieben</t>
  </si>
  <si>
    <t>mind. 70 % aller Ausschreibungen mit allen Kriterien ökologisch ausgeschrieben</t>
  </si>
  <si>
    <t>3. Produktdeklaration</t>
  </si>
  <si>
    <r>
      <t>Es sind alle relevanten, eingesetzten Produkte</t>
    </r>
    <r>
      <rPr>
        <sz val="10"/>
        <rFont val="Arial"/>
        <family val="2"/>
      </rPr>
      <t xml:space="preserve"> in allen relevanten Gewerken zu deklarieren. Die PD-Listen sind in Abstimmund mit der ökologischen Fachbauaufsicht nachzuführen. Alle Produkte aller relevanten Gewerke werden hinsichtlich der Erfüllung der Standardkriterienauswahl der "ÖkoBauKriterien" geprüft.</t>
    </r>
  </si>
  <si>
    <t>mind. 85 % aller relevanten Produkte wurden deklariert und erfüllen die Standardkriterienauswahl</t>
  </si>
  <si>
    <t>mind. 70 % aller relevanten Produkte wurden deklariert und erfüllen die Standardkriterienauswahl</t>
  </si>
  <si>
    <t>mind. 55 % aller relevanten Produkte wurden deklariert und erfüllen die Standardkriterienauswahl</t>
  </si>
  <si>
    <r>
      <t>Wurden</t>
    </r>
    <r>
      <rPr>
        <b/>
        <sz val="10"/>
        <rFont val="Arial"/>
        <family val="2"/>
      </rPr>
      <t xml:space="preserve"> regelmäßige Kontrollen</t>
    </r>
    <r>
      <rPr>
        <sz val="10"/>
        <rFont val="Arial"/>
        <family val="2"/>
      </rPr>
      <t xml:space="preserve"> zum Materialeinsatz durchgeführt und wurden diese dokumentiert?</t>
    </r>
  </si>
  <si>
    <r>
      <rPr>
        <b/>
        <sz val="10"/>
        <rFont val="Arial"/>
        <family val="2"/>
      </rPr>
      <t>stichprobenartig</t>
    </r>
    <r>
      <rPr>
        <sz val="10"/>
        <rFont val="Arial"/>
        <family val="2"/>
      </rPr>
      <t xml:space="preserve"> (nicht alle Gewerke erfasst, Protokolle mit Angabe zum Status der Produkte)</t>
    </r>
  </si>
  <si>
    <t>5. Förderung regionaler Holzwirtschaft durch die Kommune</t>
  </si>
  <si>
    <t>Was</t>
  </si>
  <si>
    <t>Maßnahme</t>
  </si>
  <si>
    <t>Zielerreichung</t>
  </si>
  <si>
    <t>Fachberatung</t>
  </si>
  <si>
    <t>Beratungsprotokoll</t>
  </si>
  <si>
    <t>Nachweis: Beratungsprotokoll</t>
  </si>
  <si>
    <t>Max. 4</t>
  </si>
  <si>
    <t>Dachbegrünung</t>
  </si>
  <si>
    <t xml:space="preserve">&gt; 75 % Anteil an allen begrünbaren Dächern </t>
  </si>
  <si>
    <t>Strukturen und Elemente am Gründach</t>
  </si>
  <si>
    <t>mehr als eine Gebäudefassade begrünt</t>
  </si>
  <si>
    <t>Naturnahe Außenflächen</t>
  </si>
  <si>
    <t xml:space="preserve">Erhalt und / oder Schaffung landschaftsprägender und naturnaher Elemente </t>
  </si>
  <si>
    <t xml:space="preserve">Erhalt und / oder Schaffung von unversiegelten, versickerungsfähigen Außenflächen (inkl. Parkplätze) </t>
  </si>
  <si>
    <t>Max. 10</t>
  </si>
  <si>
    <t>Angaben zum Objekt</t>
  </si>
  <si>
    <t>Objektbezeichnung</t>
  </si>
  <si>
    <t>Hinweise:</t>
  </si>
  <si>
    <t>Objekttyp</t>
  </si>
  <si>
    <t xml:space="preserve">Detaillierte Angaben zur erforderlichen Qualität </t>
  </si>
  <si>
    <t>Sehr gute Anbindung an Stadtbusnetz</t>
  </si>
  <si>
    <t>mit "x" markieren</t>
  </si>
  <si>
    <t>Angaben zum geplanten Radständersystem (Angaben in %)</t>
  </si>
  <si>
    <t>Anteil Tiefparker</t>
  </si>
  <si>
    <t>Anteil Hoch/Tiefparker</t>
  </si>
  <si>
    <t>Hoch/Tiefparker = Höhenversetzte Aufstellung der Vorderräder</t>
  </si>
  <si>
    <t>Realisierte Stellplätze</t>
  </si>
  <si>
    <r>
      <t>Mindest- und Optimalausstattung</t>
    </r>
    <r>
      <rPr>
        <sz val="10"/>
        <color indexed="64"/>
        <rFont val="Arial"/>
        <family val="2"/>
      </rPr>
      <t xml:space="preserve"> (in Abhängkeit von Objektyp, Gemeindekategorie und Ständersystem)</t>
    </r>
  </si>
  <si>
    <r>
      <t xml:space="preserve">Stellplätze
</t>
    </r>
    <r>
      <rPr>
        <sz val="10"/>
        <color indexed="64"/>
        <rFont val="Arial"/>
        <family val="2"/>
      </rPr>
      <t>(aufgerundete Zahlen)</t>
    </r>
  </si>
  <si>
    <r>
      <t>Stellfläche</t>
    </r>
    <r>
      <rPr>
        <sz val="10"/>
        <color indexed="64"/>
        <rFont val="Arial"/>
        <family val="2"/>
      </rPr>
      <t xml:space="preserve"> 
(ohne Rangierfläche)</t>
    </r>
  </si>
  <si>
    <t>Mindestausstattung</t>
  </si>
  <si>
    <t xml:space="preserve"> Wichtig: Stellfläche muss zu 50% überdacht sein!</t>
  </si>
  <si>
    <t>Optimalausstattung</t>
  </si>
  <si>
    <t>Punkteermittlung</t>
  </si>
  <si>
    <t>Punkte bei Erreichung der Mindestausstattung</t>
  </si>
  <si>
    <t>Punkte bei Erreichung der Maximalausstattung</t>
  </si>
  <si>
    <t>Erreichte Punkte Fahrradabstellplätze</t>
  </si>
  <si>
    <t>Verwaltungsgebäude</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</si>
  <si>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</si>
  <si>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</si>
  <si>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</si>
  <si>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</si>
  <si>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</si>
  <si>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</si>
  <si>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</si>
  <si>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</si>
  <si>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</si>
  <si>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</si>
  <si>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</si>
  <si>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</si>
  <si>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</si>
  <si>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</si>
  <si>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</si>
  <si>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</si>
  <si>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 xml:space="preserve">PV Ertrag mit Eigenbedarfsdeckung </t>
  </si>
  <si>
    <t>kWh/a</t>
  </si>
  <si>
    <t>Eigennutzung PV</t>
  </si>
  <si>
    <t>Bitte mit "x" markieren</t>
  </si>
  <si>
    <t>Ergebnisse</t>
  </si>
  <si>
    <t>Ergebnisse Neubau</t>
  </si>
  <si>
    <t>Ergebnisse Sanierung</t>
  </si>
  <si>
    <t>kWh/(m²a)</t>
  </si>
  <si>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</si>
  <si>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</si>
  <si>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</si>
  <si>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</si>
  <si>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</si>
  <si>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</si>
  <si>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Sanierung</t>
  </si>
  <si>
    <t>B 1.5 Nutzung erneuerbarer Energiequellen</t>
  </si>
  <si>
    <t>Eingabe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</si>
  <si>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</si>
  <si>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</si>
  <si>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</si>
  <si>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</si>
  <si>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</si>
  <si>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</si>
  <si>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</si>
  <si>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</si>
  <si>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</si>
  <si>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</si>
  <si>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</si>
  <si>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</si>
  <si>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</si>
  <si>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</si>
  <si>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</si>
  <si>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VOC</t>
  </si>
  <si>
    <t>Kl I</t>
  </si>
  <si>
    <t>&lt; 300 µg/m³</t>
  </si>
  <si>
    <t>50 Punkte</t>
  </si>
  <si>
    <t>Kl II</t>
  </si>
  <si>
    <t>300 - 500 µg/m³</t>
  </si>
  <si>
    <t>35 Punkte</t>
  </si>
  <si>
    <t>Kl III</t>
  </si>
  <si>
    <t>500 - 1.000 µg/m³</t>
  </si>
  <si>
    <t>20 Punkte</t>
  </si>
  <si>
    <t>Kl IV</t>
  </si>
  <si>
    <t xml:space="preserve"> 1.000 – 3000 µg/m³</t>
  </si>
  <si>
    <t>0 Punkte, 
Quellensuche empfohlen</t>
  </si>
  <si>
    <t>&gt; 3.000 µg/m³</t>
  </si>
  <si>
    <t>Quellensuche erforderlich</t>
  </si>
  <si>
    <t>Formaldehyd</t>
  </si>
  <si>
    <t>&lt; 0,04 ppm</t>
  </si>
  <si>
    <t>0,04 - 0,08 ppm</t>
  </si>
  <si>
    <t>10 Punkte</t>
  </si>
  <si>
    <t>0,08 - 0,1 ppm</t>
  </si>
  <si>
    <t>5 Punkte</t>
  </si>
  <si>
    <t>&gt; 0,1 ppm</t>
  </si>
  <si>
    <t>Folien, Fußbodenbeläge und Wandbeläge</t>
  </si>
  <si>
    <t xml:space="preserve">        </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</si>
  <si>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</si>
  <si>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</si>
  <si>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</si>
  <si>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</si>
  <si>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</si>
  <si>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r>
      <t>D 2.1 Ökologischer Kennwert des Gebäudes (OI3</t>
    </r>
    <r>
      <rPr>
        <b/>
        <sz val="9"/>
        <rFont val="Arial"/>
        <family val="2"/>
      </rPr>
      <t>BG3,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</si>
  <si>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</si>
  <si>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 xml:space="preserve">LNB - Erstelldatum </t>
  </si>
  <si>
    <t>LNB-Bewertungspunkte</t>
  </si>
  <si>
    <t>Firmen-Stempel und Unterschrift</t>
  </si>
  <si>
    <t>Reinigungs- und Instandhaltungsfreundlichkeit</t>
  </si>
  <si>
    <t>Kindergärten</t>
  </si>
  <si>
    <t>Allgemeinbildende Schulen</t>
  </si>
  <si>
    <t>Berufsschulen</t>
  </si>
  <si>
    <t>Altenwohnheime / Pflegeheime</t>
  </si>
  <si>
    <t>Veranstaltungsgebäude</t>
  </si>
  <si>
    <t>Bezugsgröße</t>
  </si>
  <si>
    <t>Anzahl Gruppenräume</t>
  </si>
  <si>
    <t>Anzahl Schüler</t>
  </si>
  <si>
    <t>Anzahl Plätze</t>
  </si>
  <si>
    <t>Anzahl Besucherplätze</t>
  </si>
  <si>
    <t>min</t>
  </si>
  <si>
    <t>max</t>
  </si>
  <si>
    <t>Verwaltungsgebäude:</t>
  </si>
  <si>
    <t>Kindergärten:</t>
  </si>
  <si>
    <t>Mindestanforderung: 5,25 Stellplätze / Gruppenraum</t>
  </si>
  <si>
    <t>Optimale Ausstattung: 6 Stellplätze / Gruppenraum</t>
  </si>
  <si>
    <t>Allgemeinbildende Schulen:</t>
  </si>
  <si>
    <t>Mindestanforderung: 1 Stellplatz / 2,85 Schüler</t>
  </si>
  <si>
    <t>Optimale Ausstattung: 1 Stellplatz / 2,4 Schüler</t>
  </si>
  <si>
    <t xml:space="preserve">Berufsschulen: </t>
  </si>
  <si>
    <t>Mindestanforderung: 1 Stellplatz / 4,75 Schüler</t>
  </si>
  <si>
    <t>Optimale Ausstattung: 1 Stellplatz / 4 Schüler</t>
  </si>
  <si>
    <t>Altenwohnheime/Pflegeheime</t>
  </si>
  <si>
    <t>Mindestanforderung: 1 Stellplatz / 9,5 Plätze</t>
  </si>
  <si>
    <t>Optimale Ausstattung: 1 Stellplatz / 8 Plätze</t>
  </si>
  <si>
    <t>Veranstaltungsgebäude:</t>
  </si>
  <si>
    <t>Mindestanforderung: 1 Stellplatz / 9,5 Besucherplätze</t>
  </si>
  <si>
    <t>Optimale Ausstattung: 1 Stellplatz / 8 Besucherplätze</t>
  </si>
  <si>
    <r>
      <t>Nachweis</t>
    </r>
    <r>
      <rPr>
        <sz val="10"/>
        <color theme="1"/>
        <rFont val="Arial"/>
        <family val="2"/>
      </rPr>
      <t>: Beschreibung Art und Weise</t>
    </r>
  </si>
  <si>
    <t>Schmutzfangzonen</t>
  </si>
  <si>
    <t>Bodenbündig eingebaute Gitterroste, Kunststoff- oder Naturfasermatten vor und hinter den Eingangszonen</t>
  </si>
  <si>
    <r>
      <t>Nachweis</t>
    </r>
    <r>
      <rPr>
        <sz val="10"/>
        <color theme="1"/>
        <rFont val="Arial"/>
        <family val="2"/>
      </rPr>
      <t>: Planvorlage, Art und Weise</t>
    </r>
  </si>
  <si>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</si>
  <si>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</si>
  <si>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</si>
  <si>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</si>
  <si>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Inspektions- und wartungsrelevante Technische Anlagen</t>
  </si>
  <si>
    <t>Revisionierbarkeit</t>
  </si>
  <si>
    <t>Beschriftung</t>
  </si>
  <si>
    <r>
      <t>Nachweis</t>
    </r>
    <r>
      <rPr>
        <sz val="10"/>
        <color theme="1"/>
        <rFont val="Arial"/>
        <family val="2"/>
      </rPr>
      <t>: ja/ nein; Beschreibung Art und Weise; Abstimmungsprotokoll</t>
    </r>
  </si>
  <si>
    <t xml:space="preserve">max. 4 </t>
  </si>
  <si>
    <t>Nebenrechnung Veranstaltungsgebäude</t>
  </si>
  <si>
    <t>Maximal zulässige Belegung</t>
  </si>
  <si>
    <t>Anzahl Veranstaltungen pro Jahr</t>
  </si>
  <si>
    <t>Name</t>
  </si>
  <si>
    <t>Anzahl Personen</t>
  </si>
  <si>
    <t>Anzahl pro Jahr</t>
  </si>
  <si>
    <t>Belegungsszenario 1</t>
  </si>
  <si>
    <t>Belegungsszenario 2</t>
  </si>
  <si>
    <t>Belegungsszenario 3</t>
  </si>
  <si>
    <t>Belegungsszenario 5</t>
  </si>
  <si>
    <t>gewichtete Belegungsdichte</t>
  </si>
  <si>
    <t>Haustechnik-Konzept</t>
  </si>
  <si>
    <t>Punkte 
(gesamt max. 30)</t>
  </si>
  <si>
    <t>Kommentierung Haustechnik</t>
  </si>
  <si>
    <t>Konzept für Betrieb &amp; Wartung</t>
  </si>
  <si>
    <t>Einregulierung</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</si>
  <si>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</si>
  <si>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Fußbodenbeläge und deren Bestandteile (inkl. Sockelleisten), Wandbeläge (Tapeten) </t>
  </si>
  <si>
    <t>Vermeidung von Bioziden</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</si>
  <si>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
</t>
    </r>
  </si>
  <si>
    <r>
      <rPr>
        <b/>
        <sz val="10"/>
        <color indexed="8"/>
        <rFont val="Arial"/>
        <family val="2"/>
      </rPr>
      <t>Dächer aus Produkten ohne biozide Ausrüstungen</t>
    </r>
    <r>
      <rPr>
        <sz val="10"/>
        <color indexed="8"/>
        <rFont val="Arial"/>
        <family val="2"/>
      </rPr>
      <t xml:space="preserve">
Bitumendichtungsbahnen, -pappen (z.B. Gründach) u.ä.
</t>
    </r>
  </si>
  <si>
    <t>Fenster und Außentüren ohne biozide Ausrüstungen</t>
  </si>
  <si>
    <t>2</t>
  </si>
  <si>
    <t>Einsatz von Recyclingbeton</t>
  </si>
  <si>
    <t>D 1.2 Einsatz von Recyclingbeton</t>
  </si>
  <si>
    <t xml:space="preserve">Entsorgungsindikator (EI 10) </t>
  </si>
  <si>
    <t>Vogelsichere Gestaltung der Glasflächen</t>
  </si>
  <si>
    <t>Artenschutz am Gebäude</t>
  </si>
  <si>
    <t>Insektenfreundliche Lichtgestaltung</t>
  </si>
  <si>
    <t>Erhalt oder Schaffung von Quartieren für gebäudebrütende Wildtiere</t>
  </si>
  <si>
    <t>Max. 6</t>
  </si>
  <si>
    <t>Gibt es eine Dokumentation zur ökologischen Bauteiloptimierung im Rahmen der Planungsphase</t>
  </si>
  <si>
    <t>Gibt es eine LNB-Bauaufsicht?</t>
  </si>
  <si>
    <r>
      <rPr>
        <b/>
        <sz val="10"/>
        <rFont val="Arial"/>
        <family val="2"/>
      </rPr>
      <t>Regelmäßig dem Baufortschritt entsprechend</t>
    </r>
    <r>
      <rPr>
        <sz val="10"/>
        <rFont val="Arial"/>
        <family val="2"/>
      </rPr>
      <t xml:space="preserve"> (max. 3 Gewerke nicht erfasst, Protokolle mit Angabe zum Status der Produkte und Stellungnahme was mit Anmerkungen passiert ist) </t>
    </r>
  </si>
  <si>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</si>
  <si>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</si>
  <si>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Heizwärmebedarf Q</t>
    </r>
    <r>
      <rPr>
        <vertAlign val="subscript"/>
        <sz val="10"/>
        <color theme="1"/>
        <rFont val="Arial"/>
        <family val="2"/>
      </rPr>
      <t>h,b</t>
    </r>
  </si>
  <si>
    <r>
      <t>Kühlbedarf Q</t>
    </r>
    <r>
      <rPr>
        <vertAlign val="subscript"/>
        <sz val="10"/>
        <color theme="1"/>
        <rFont val="Arial"/>
        <family val="2"/>
      </rPr>
      <t>c,b</t>
    </r>
  </si>
  <si>
    <r>
      <t>Primärenergiebedarf Q</t>
    </r>
    <r>
      <rPr>
        <vertAlign val="subscript"/>
        <sz val="10"/>
        <color theme="1"/>
        <rFont val="Arial"/>
        <family val="2"/>
      </rPr>
      <t>p</t>
    </r>
  </si>
  <si>
    <t>1b</t>
  </si>
  <si>
    <t>Bezugsfläche</t>
  </si>
  <si>
    <r>
      <t>m</t>
    </r>
    <r>
      <rPr>
        <vertAlign val="superscript"/>
        <sz val="10"/>
        <color theme="1"/>
        <rFont val="Arial"/>
        <family val="2"/>
      </rPr>
      <t>2</t>
    </r>
  </si>
  <si>
    <r>
      <t>Emissionen CO</t>
    </r>
    <r>
      <rPr>
        <vertAlign val="subscript"/>
        <sz val="10"/>
        <color theme="1"/>
        <rFont val="Arial"/>
        <family val="2"/>
      </rPr>
      <t>2</t>
    </r>
    <r>
      <rPr>
        <sz val="10"/>
        <color theme="1"/>
        <rFont val="Arial"/>
        <family val="2"/>
      </rPr>
      <t>-Äquivalente</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</si>
  <si>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</si>
  <si>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</si>
  <si>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</si>
  <si>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</si>
  <si>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</si>
  <si>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</si>
  <si>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</si>
  <si>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t>Wert</t>
  </si>
  <si>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</si>
  <si>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</si>
  <si>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</si>
  <si>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</si>
  <si>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</si>
  <si>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</si>
  <si>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</si>
  <si>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</si>
  <si>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</si>
  <si>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</si>
  <si>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Heizwärmebedarf</t>
  </si>
  <si>
    <t>Kühlbedarf</t>
  </si>
  <si>
    <r>
      <t>CO</t>
    </r>
    <r>
      <rPr>
        <vertAlign val="subscript"/>
        <sz val="10"/>
        <color theme="1"/>
        <rFont val="Arial"/>
        <family val="2"/>
      </rPr>
      <t>2</t>
    </r>
    <r>
      <rPr>
        <sz val="10"/>
        <color theme="1"/>
        <rFont val="Arial"/>
        <family val="2"/>
      </rPr>
      <t>-Äquivalente</t>
    </r>
  </si>
  <si>
    <t xml:space="preserve">D 2.2 Entsorgungsindikator (EI 10) </t>
  </si>
  <si>
    <r>
      <rPr>
        <b/>
        <sz val="10"/>
        <rFont val="Arial"/>
        <family val="2"/>
      </rPr>
      <t xml:space="preserve">Entsorgungsindikator EI 10 </t>
    </r>
    <r>
      <rPr>
        <sz val="10"/>
        <rFont val="Arial"/>
        <family val="2"/>
      </rPr>
      <t>(Berechnung mit Eco2soft, Bilanzgrenze BG3)</t>
    </r>
  </si>
  <si>
    <r>
      <t>Anforderungswert Primärenergiebedarf Q</t>
    </r>
    <r>
      <rPr>
        <vertAlign val="subscript"/>
        <sz val="10"/>
        <color theme="1"/>
        <rFont val="Arial"/>
        <family val="2"/>
      </rPr>
      <t>p</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</si>
  <si>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</si>
  <si>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</si>
  <si>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t>Gegeben</t>
  </si>
  <si>
    <t>max. 6</t>
  </si>
  <si>
    <t>max. 3</t>
  </si>
  <si>
    <t>max. 2</t>
  </si>
  <si>
    <t>Vorhanden an allen Eingangszonen</t>
  </si>
  <si>
    <t>Punkte (gesamt max. 15)</t>
  </si>
  <si>
    <t>Biodiversität und Klimawandelanpassung</t>
  </si>
  <si>
    <t>Fahrradabstellplätze und Elektromobilität</t>
  </si>
  <si>
    <t>Regenwassernutzung</t>
  </si>
  <si>
    <t>HWB-Grenzwerte oben</t>
  </si>
  <si>
    <t>HWB-Grenzwerte unten</t>
  </si>
  <si>
    <t>KB-Grenzwerte oben</t>
  </si>
  <si>
    <t>KB-Grenzwerte unten</t>
  </si>
  <si>
    <t>PEB-Grenzwerte oben</t>
  </si>
  <si>
    <t>PEB-Grenzwerte unten</t>
  </si>
  <si>
    <t>Punkte (gesamt Max. 60)</t>
  </si>
  <si>
    <t>Fachberatung für eine naturnahe und naturverträgliche Gebäude- und Außengestaltung</t>
  </si>
  <si>
    <t xml:space="preserve">Größe der projezierten Dachflächen </t>
  </si>
  <si>
    <r>
      <t>m</t>
    </r>
    <r>
      <rPr>
        <vertAlign val="superscript"/>
        <sz val="10"/>
        <rFont val="Arial"/>
        <family val="2"/>
      </rPr>
      <t>2</t>
    </r>
  </si>
  <si>
    <t>Gründach mit &lt; 14 cm Substratdicke 
(trockenheitsverträgliche Vegetation)</t>
  </si>
  <si>
    <t>&gt; 75 % Anteil an allen begrünbaren Dächern</t>
  </si>
  <si>
    <t>bis zu einer Gebäudefassade begrünt oder entsprechend ein anderes Bauwerk</t>
  </si>
  <si>
    <t>Max. 5</t>
  </si>
  <si>
    <t xml:space="preserve">Von mindestens zwei heimischen bzw. südeuropäischen Laub- oder Obstbäumen </t>
  </si>
  <si>
    <t>Von Trockensteinmauern (Länge &gt; 3 m), Natursteinhaufen (&gt; 3 m² Grundfläche) oder Totholzelemente (Benjeshecke, Wurzelstöcke, Baumstämme)</t>
  </si>
  <si>
    <t>Artenschutz</t>
  </si>
  <si>
    <t>Klimawandelanpassung am Gebäude und im Außenraum</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</si>
  <si>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</si>
  <si>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</si>
  <si>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</si>
  <si>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</si>
  <si>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</si>
  <si>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</si>
  <si>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</si>
  <si>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</si>
  <si>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Elektromobilität</t>
  </si>
  <si>
    <t xml:space="preserve">Punkte </t>
  </si>
  <si>
    <t>Lademöglichkeit Elektro-Fahrräder</t>
  </si>
  <si>
    <t>Gesamtpunkte mit Elektromobilität</t>
  </si>
  <si>
    <t>Punkte 
(gesamt max. 10)</t>
  </si>
  <si>
    <t>Nachweis über den thermischen Komfort im Sommer</t>
  </si>
  <si>
    <t xml:space="preserve">Nutzungsstunden pro Jahr </t>
  </si>
  <si>
    <t>h/a</t>
  </si>
  <si>
    <t>Übertemperaturgradstunden (maximal zulässig)</t>
  </si>
  <si>
    <t>Kh/a</t>
  </si>
  <si>
    <t>Ausführung Free-Cooling</t>
  </si>
  <si>
    <t>Zusatzpunkte bei Ausführung einer passiven Kühlung  (z.B. freie Nachtlüftung, mechanische Lüftungsanlage, adiabate Abluftbefeuchtung, Grundwasserkühlung ohne Kompressionskälte, Solekühlung ohne Kompressionskälte)</t>
  </si>
  <si>
    <t>Nachweis PHPP Überschreitung 26 °C &lt; 1 % (Jahresbetrachtung)</t>
  </si>
  <si>
    <t>Bestimmung der maximal zulässigen Übertemperaturgradstunden</t>
  </si>
  <si>
    <t>Bruttogrundfläche</t>
  </si>
  <si>
    <t>Nur aktiv wenn Eigennutzung PV ausgewählt wird</t>
  </si>
  <si>
    <t>PV Ertrag mit Eigenbedarfsdeckung aus B1.5</t>
  </si>
  <si>
    <t>Primärenergiebedarf korrigiert</t>
  </si>
  <si>
    <r>
      <t>CO</t>
    </r>
    <r>
      <rPr>
        <vertAlign val="subscript"/>
        <sz val="10"/>
        <color theme="1"/>
        <rFont val="Arial"/>
        <family val="2"/>
      </rPr>
      <t>2</t>
    </r>
    <r>
      <rPr>
        <sz val="10"/>
        <color theme="1"/>
        <rFont val="Arial"/>
        <family val="2"/>
      </rPr>
      <t xml:space="preserve"> korrigiert</t>
    </r>
  </si>
  <si>
    <t>Eingabe Dach- und Grundfläche</t>
  </si>
  <si>
    <t>Flächen</t>
  </si>
  <si>
    <t>Rechenfelder</t>
  </si>
  <si>
    <t>50 - 75 % Anteil an allen begrünbaren Dächern</t>
  </si>
  <si>
    <t>Bestimmung des Anteils der begrünbaren Dachfläche an der Gesamtdachfläche. Es ist jeweils die projezierte Dachfläche anzusetzen.</t>
  </si>
  <si>
    <t xml:space="preserve">Größe der begrünbaren projezierten Dachflächen </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</si>
  <si>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</si>
  <si>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Max. 20</t>
  </si>
  <si>
    <t>Vertikalbegrünung</t>
  </si>
  <si>
    <t>Max. 12</t>
  </si>
  <si>
    <t>Übertemperaturgradstunden- unterschreitung um 20 %</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</si>
  <si>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</si>
  <si>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t xml:space="preserve">4. Ökologische/ LNB-Bauaufsicht </t>
    </r>
    <r>
      <rPr>
        <sz val="10"/>
        <rFont val="Arial"/>
        <family val="2"/>
      </rPr>
      <t>(Punktevergabe nur möglich, wenn auch Punkte bei 2. und 3. vergeben wurden)</t>
    </r>
  </si>
  <si>
    <t>Zugänglichkeit und Reinigbarkeit von innen- und Außenfenstern</t>
  </si>
  <si>
    <t>Dynamische Gebäudesimulation (zumindest für 3 kritische Räume) bei Einhaltung der maximal zulässigen Übertemperaturgradstunden</t>
  </si>
  <si>
    <r>
      <t xml:space="preserve">Dynamische Gebäudesimulation (zumindest für 3 kritische Räume) bei  Unterschreitung der maximal zulässigen Übertemperaturgradstunden um </t>
    </r>
    <r>
      <rPr>
        <b/>
        <sz val="10"/>
        <rFont val="Arial"/>
        <family val="2"/>
      </rPr>
      <t>20 % *</t>
    </r>
  </si>
  <si>
    <t>* Nähere Ausführungen zu den maximal zulässigen Übertemperaturgradstunden in den Erläuterungen zum LNB 
  Die Bezugstemperatur beträgt 25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</si>
  <si>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Vermeidung kritischer Stoffe und Kreislaufwirtschaft</t>
  </si>
  <si>
    <r>
      <t xml:space="preserve">Fenster </t>
    </r>
    <r>
      <rPr>
        <sz val="10"/>
        <rFont val="Arial"/>
        <family val="2"/>
      </rPr>
      <t>mind. 80% aus entsprechendem Holz und 100% der Fenster PVC-frei</t>
    </r>
  </si>
  <si>
    <t>Nachweis: siehe LNB Erläuterungen</t>
  </si>
  <si>
    <t>Einsatz von mind. 30% des Betonvolumens als Recyclingbeton mit mind. 25% Recyclinganteil bei Zuschlagstoffen</t>
  </si>
  <si>
    <t>Gründach mit &gt;= 10 cm Dacherde bei (Mit-) Verwendung von lokalem Boden (mind. 50%) oder Substrat aus lokalem Material (z.B. Grünschnittkompost – Sand-Gemisch) 
PV-Gründach-Kombination 
(trockenheitsverträgliche Vegetation, Substrathöhe im Mittel mind. 8cm) 
Gründach mit überwiegend mineralischem
Substrat &gt; 14 cm (trockenheitsverträgliche Vegetation)</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</si>
  <si>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</si>
  <si>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OI3-Wert Max.</t>
  </si>
  <si>
    <t>OI3-Wert Min.</t>
  </si>
  <si>
    <t>EI10-Wert Max.</t>
  </si>
  <si>
    <t>EI10-Wert Min.</t>
  </si>
  <si>
    <t>Ladestationen mehrspurige Elektrofahrzeuge</t>
  </si>
  <si>
    <t>Realisierte Stellplätze mehrspurig</t>
  </si>
  <si>
    <t>Pro angefangene 20 Abstellplätze für Fahrräder mindestens eine Lademöglichkeit vorhanden</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</si>
  <si>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</si>
  <si>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 xml:space="preserve">Nachweis Einhaltung der DIN 4108-2 (für alle kritischen Räume) und Glasanteil der vertikalen Fassade des Gebäudes &lt;= 35% </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</si>
  <si>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</si>
  <si>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</si>
  <si>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</si>
  <si>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Mind. 1 Wallbox (Typ 2), bei über 10 Stellplätzen eine weitere Wallbox pro angefangene 10 Stellplätze</t>
  </si>
  <si>
    <t>hier mind.:</t>
  </si>
  <si>
    <r>
      <t>2. Wurde die Standardkriterienauswahl der "ÖkoBauKriterien" in alle relevanten Ausschreibungen und v.a. in die Aufträge übernommen?</t>
    </r>
    <r>
      <rPr>
        <sz val="10"/>
        <rFont val="Arial"/>
        <family val="2"/>
      </rPr>
      <t xml:space="preserve"> (www.baubook.info/oea)</t>
    </r>
  </si>
  <si>
    <t>Planung</t>
  </si>
  <si>
    <t>LNB Zertifizierungsstelle</t>
  </si>
  <si>
    <t>LNB Zertifizierer</t>
  </si>
  <si>
    <t>Vermeidung von Kufer/Kupferlegierungen und Zink/ Zinklegierungen</t>
  </si>
  <si>
    <t xml:space="preserve">Vermeidung von Kupfer bzw. Kupferlegierungen und Zink bzw. Zinklegierungen im bewitterten Außenbereich </t>
  </si>
  <si>
    <t>Vermeidung von nicht zukunftsfähigen Kältemittel</t>
  </si>
  <si>
    <t>D 1.1 Vermeidung von PVC, Kältemittel, Kupfer/Zink und biozider Ausrüstung</t>
  </si>
  <si>
    <t>alternativ: Nachweis gem. GEG</t>
  </si>
  <si>
    <t>3</t>
  </si>
  <si>
    <t>Einsatz bereits verwendeter Bauprodukte und Bauteile</t>
  </si>
  <si>
    <t>D 1.3 Einsatz bereits verwendeter Bauprodukte und Bauteile</t>
  </si>
  <si>
    <t>Einsatz von bereits verwendeter Bauprodukte und Bauteile bei tragenden Elementen</t>
  </si>
  <si>
    <t>Einsatz von bereits verwendeter Bauprodukte und Bauteile bei nicht tragenden Elementen</t>
  </si>
  <si>
    <t>Punkte (gesamt max. 45)</t>
  </si>
  <si>
    <t>Anforderung: 1 Stellplatz / 10 Plätze</t>
  </si>
  <si>
    <t>Anforderung: 1 Stellplatz / 5 Schüler</t>
  </si>
  <si>
    <t>Anforderung: 1 Stellplatz / 3 Schüler</t>
  </si>
  <si>
    <t>Anforderung: 5 Stellplätze / Gruppenraum</t>
  </si>
  <si>
    <t>Anforderung: 1 Stellplatz / 10 Besucherplätze</t>
  </si>
  <si>
    <t>Anforderung: 1 Stellplatz / 100 m² Nutzungsfläche</t>
  </si>
  <si>
    <t>Mindestanforderung: 1 Stellplatz / 95 m² Nutzungsfläche</t>
  </si>
  <si>
    <t>Optimale Ausstattung: 1 Stellplatz / 80 m² Nutzungsfläche</t>
  </si>
  <si>
    <t>Nutzungsfläche in m²</t>
  </si>
  <si>
    <r>
      <t xml:space="preserve">1) als externe, fachkundige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t>
    </r>
    <r>
      <rPr>
        <sz val="10"/>
        <rFont val="Arial"/>
        <family val="2"/>
      </rPr>
      <t>. Diese externe Personen dürfen hierbei nicht im selben Planungsbüro arbeiten, welches mit der Anlagenplanung beauftragt ist.</t>
    </r>
  </si>
  <si>
    <t>Eingabefeld GEG Neubau</t>
  </si>
  <si>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t>
    </r>
  </si>
  <si>
    <t>Eingabefeld GEG Sanierung</t>
  </si>
  <si>
    <t>Sämtliche Dichtstoffe, inkl. Nassversiegelung von Fenstern</t>
  </si>
  <si>
    <t>A 1.8 Regenwassernutzung</t>
  </si>
  <si>
    <t>A 1.3 Produktmanagement - Einsatz regionaler, schadstoffarmer und emissionsarmer Bauprodukte und Konstruktionen</t>
  </si>
  <si>
    <t>A 1.4 Biodiversität und Klimawandelanpassung</t>
  </si>
  <si>
    <t>A 1.5 Fahrradabstellplätze und Elektromobilität (max. 30 Punkte)</t>
  </si>
  <si>
    <t>A 1.6 Haustechnik-Konzept</t>
  </si>
  <si>
    <t>A1.7 Reinigungs- und Instandhaltungsfreundlichkeit</t>
  </si>
  <si>
    <t>M</t>
  </si>
  <si>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</si>
  <si>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Fassaden der Haupt- und Nebengebäude begrünt (&gt; 15 % der opaken Fläche der untersten 10m Gebäudehöhe) oder im entsprechenden Ausmaß ein anderes Bauwerk</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</si>
  <si>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</si>
  <si>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</si>
  <si>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 xml:space="preserve">Von artenreichen mehrjährigen Blumenwiesen oder Blühstreifen/ Hochstaudensäume mit gebietseigenen Wildpflanzenarten 
(25% der Außenfläche, Einzelfläche mindestens 10 m²). </t>
  </si>
  <si>
    <t xml:space="preserve">Von artenreichen mehrjährigen Blumenwiesen oder Blühstreifen/ Hochstaudensäume mit gebietseigenen Wildpflanzenarten 
(10% der Außenfläche, Einzelfläche mindestens 10 m²). </t>
  </si>
  <si>
    <t xml:space="preserve">Abstand von überdachten Abstellanlagen &gt; 30 m </t>
  </si>
  <si>
    <t>Konzept für den Betrieb und Wartung der technischen Anlagen mit Regel- und Messkonzept (Lastenheft) inkl. Einschulung der relevanten Personen (Bestätigung). Das Konzept soll hierbei die schalttechnischen Zusammenhänge ebenso beschreiben wie die getroffenen Einstellungen</t>
  </si>
  <si>
    <t>Anbindung der Dachfläche der Hauptgebäude an eine Regenwasserzisterne. Dimensionierung: Bevorhaltung des Bedarfs von mind. 2 Wochen (40l pro m² zu bewässernde Außenfläche) oder nach anschließbarer Dachfläche (40l pro m²)</t>
  </si>
  <si>
    <t>Wasser-, Abwasser- sowie Zu- und Abluftrohre im (Projekt bis Kanalschluss)</t>
  </si>
  <si>
    <t>Verwendung von mind. 70% der Betonbauteile mit CO2- armen Zement als Bindemittel</t>
  </si>
  <si>
    <t>10 % der versiegelten und teilversiegelten Außenfläche wird oberirdisch zurückgehalten oder versickert</t>
  </si>
  <si>
    <t>Durchführung eines Architekturwettbewerbes und Festlegung eines 
Nachhaltigkeitstandards in Architektenvereinbarungen</t>
  </si>
  <si>
    <t>Vermeidung von PVC,  Kältemittel, Kupfer/Zink und Bioziden</t>
  </si>
  <si>
    <t xml:space="preserve">B 1 Energie und Versorgung (Nachweis nach PHPP)     </t>
  </si>
  <si>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&lt; 750 
 </t>
    </r>
  </si>
  <si>
    <t>LNB - Zertifizierung</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</si>
  <si>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</si>
  <si>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 xml:space="preserve">M </t>
  </si>
  <si>
    <t>Bei Erreichbarkeit maximal 3 m über dem Fußboden oder eines Reinigungsgangs
für mind. jeweils 70% der Innen- und Außenglasflächen</t>
  </si>
  <si>
    <t>Bei Erreichbarkeit über 3 m über dem Fußboden oder eines Reinigungsgangs und 
mit Reinigungsstange reinigbar für mind. jeweils 70% der Innen- und Außenglasflächen</t>
  </si>
  <si>
    <t>mehr als 3 m über dem Fussboden, wobei Reinigung nicht mit Reinigungsstange oder Trittleiter möglich ist</t>
  </si>
  <si>
    <t xml:space="preserve">LNB - Leitfaden Nachhaltig Bauen - 
LNB-Bewertung Öffentliche Gebäude 
- Version 2024 - 1
</t>
  </si>
  <si>
    <r>
      <t xml:space="preserve">LNB - Leitfaden Nachhaltig Bauen 
Bewertung öffentlicher Gebäude
</t>
    </r>
    <r>
      <rPr>
        <b/>
        <sz val="11"/>
        <color indexed="64"/>
        <rFont val="Arial"/>
        <family val="2"/>
      </rPr>
      <t xml:space="preserve">Version 2024 - 1
</t>
    </r>
  </si>
  <si>
    <r>
      <t xml:space="preserve">LNB - Leitfaden Nachhaltig Bauen
Bewertung öffentlicher Gebäude
</t>
    </r>
    <r>
      <rPr>
        <b/>
        <sz val="11"/>
        <rFont val="Arial"/>
        <family val="2"/>
      </rPr>
      <t>Version 2024 - 1</t>
    </r>
  </si>
  <si>
    <t>vereinfachte Berechnung Wirtschaftlichkeit (inkl. CO2-Folgekosten)</t>
  </si>
  <si>
    <t>Emissionen CO2-Äquivalente nach PHPP</t>
  </si>
  <si>
    <t>Heizwärmebedarf Qh,b</t>
  </si>
  <si>
    <t>Kühlbedarf Qc,b</t>
  </si>
  <si>
    <t>Primärenergiebedarf Qp</t>
  </si>
  <si>
    <t>OIBG3, BZF    ökologischer Index der Gesamtmasse des Gebäudes</t>
  </si>
  <si>
    <t>Emissionen CO2-Äquivalente</t>
  </si>
  <si>
    <r>
      <t>differenzierte Verbrauchserfassung</t>
    </r>
    <r>
      <rPr>
        <b/>
        <i/>
        <sz val="9"/>
        <color rgb="FFFF0000"/>
        <rFont val="Arial"/>
        <family val="2"/>
      </rPr>
      <t xml:space="preserve"> (MUSSKRITERIUM)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</si>
</sst>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s>
  <fonts count="104">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i/>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0"/>
      <name val="Arial"/>
      <family val="2"/>
    </font>
    <font>
      <b/>
      <sz val="12"/>
      <name val="Arial"/>
      <family val="2"/>
    </font>
    <font>
      <sz val="8"/>
      <color theme="1"/>
      <name val="Arial"/>
      <family val="2"/>
    </font>
    <font>
      <sz val="10"/>
      <name val="Arial"/>
      <family val="2"/>
    </font>
    <font>
      <b/>
      <sz val="12"/>
      <color theme="1"/>
      <name val="Arial"/>
      <family val="2"/>
    </font>
    <font>
      <sz val="11"/>
      <color theme="1"/>
      <name val="Arial"/>
      <family val="2"/>
    </font>
    <font>
      <b/>
      <sz val="11"/>
      <color theme="1"/>
      <name val="Arial"/>
      <family val="2"/>
    </font>
    <font>
      <b/>
      <sz val="10"/>
      <color rgb="FF000000"/>
      <name val="Arial"/>
      <family val="2"/>
    </font>
    <font>
      <b/>
      <sz val="11"/>
      <name val="Arial"/>
      <family val="2"/>
    </font>
    <font>
      <b/>
      <sz val="10"/>
      <color theme="1"/>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sz val="16"/>
      <color rgb="FFFF0000"/>
      <name val="Arial"/>
      <family val="2"/>
    </font>
    <font>
      <sz val="12"/>
      <color rgb="FFFF0000"/>
      <name val="Arial"/>
      <family val="2"/>
    </font>
    <font>
      <sz val="11"/>
      <color rgb="FFFF0000"/>
      <name val="Arial"/>
      <family val="2"/>
    </font>
    <font>
      <b/>
      <sz val="12"/>
      <color rgb="FFFF0000"/>
      <name val="Arial"/>
      <family val="2"/>
    </font>
    <font>
      <sz val="9"/>
      <name val="Arial"/>
      <family val="2"/>
    </font>
    <font>
      <b/>
      <i/>
      <sz val="9"/>
      <color rgb="FFFF0000"/>
      <name val="Arial"/>
      <family val="2"/>
    </font>
  </fonts>
  <fills count="44">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s>
  <borders count="125">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style="thin">
        <color indexed="64"/>
      </left>
      <right/>
      <top style="medium">
        <color indexed="64"/>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theme="1"/>
      </left>
      <right style="medium">
        <color theme="1"/>
      </right>
      <top style="medium">
        <color theme="1"/>
      </top>
      <bottom style="medium">
        <color theme="1"/>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23"/>
      </bottom>
      <diagonal/>
    </border>
    <border>
      <left style="medium">
        <color indexed="64"/>
      </left>
      <right style="medium">
        <color indexed="64"/>
      </right>
      <top style="thin">
        <color indexed="23"/>
      </top>
      <bottom style="thin">
        <color indexed="64"/>
      </bottom>
      <diagonal/>
    </border>
    <border>
      <left style="medium">
        <color indexed="64"/>
      </left>
      <right style="medium">
        <color indexed="64"/>
      </right>
      <top/>
      <bottom style="thin">
        <color indexed="23"/>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theme="1"/>
      </left>
      <right/>
      <top style="thin">
        <color theme="1"/>
      </top>
      <bottom style="thin">
        <color theme="1"/>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theme="1"/>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rgb="FF3F3F3F"/>
      </right>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medium">
        <color theme="1"/>
      </left>
      <right/>
      <top/>
      <bottom/>
      <diagonal/>
    </border>
  </borders>
  <cellStyleXfs count="364">
    <xf numFmtId="0" fontId="0" fillId="0" borderId="0"/>
    <xf numFmtId="0" fontId="9" fillId="2" borderId="0" applyNumberFormat="0" applyBorder="0"/>
    <xf numFmtId="0" fontId="9" fillId="2" borderId="0" applyNumberFormat="0" applyBorder="0"/>
    <xf numFmtId="0" fontId="9" fillId="3" borderId="0" applyNumberFormat="0" applyBorder="0"/>
    <xf numFmtId="0" fontId="9" fillId="3" borderId="0" applyNumberFormat="0" applyBorder="0"/>
    <xf numFmtId="0" fontId="9" fillId="3"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4" borderId="0" applyNumberFormat="0" applyBorder="0"/>
    <xf numFmtId="0" fontId="9" fillId="4" borderId="0" applyNumberFormat="0" applyBorder="0"/>
    <xf numFmtId="0" fontId="9" fillId="4" borderId="0" applyNumberFormat="0" applyBorder="0"/>
    <xf numFmtId="0" fontId="9" fillId="5" borderId="0" applyNumberFormat="0" applyBorder="0"/>
    <xf numFmtId="0" fontId="9" fillId="5" borderId="0" applyNumberFormat="0" applyBorder="0"/>
    <xf numFmtId="0" fontId="9" fillId="5" borderId="0" applyNumberFormat="0" applyBorder="0"/>
    <xf numFmtId="0" fontId="9" fillId="6" borderId="0" applyNumberFormat="0" applyBorder="0"/>
    <xf numFmtId="0" fontId="9" fillId="6" borderId="0" applyNumberFormat="0" applyBorder="0"/>
    <xf numFmtId="0" fontId="9" fillId="6" borderId="0" applyNumberFormat="0" applyBorder="0"/>
    <xf numFmtId="0" fontId="9" fillId="7" borderId="0" applyNumberFormat="0" applyBorder="0"/>
    <xf numFmtId="0" fontId="9" fillId="7" borderId="0" applyNumberFormat="0" applyBorder="0"/>
    <xf numFmtId="0" fontId="9" fillId="7" borderId="0" applyNumberFormat="0" applyBorder="0"/>
    <xf numFmtId="0" fontId="9" fillId="8" borderId="0" applyNumberFormat="0" applyBorder="0"/>
    <xf numFmtId="0" fontId="9" fillId="8" borderId="0" applyNumberFormat="0" applyBorder="0"/>
    <xf numFmtId="0" fontId="9" fillId="8" borderId="0" applyNumberFormat="0" applyBorder="0"/>
    <xf numFmtId="0" fontId="9" fillId="9" borderId="0" applyNumberFormat="0" applyBorder="0"/>
    <xf numFmtId="0" fontId="9" fillId="9" borderId="0" applyNumberFormat="0" applyBorder="0"/>
    <xf numFmtId="0" fontId="9" fillId="9" borderId="0" applyNumberFormat="0" applyBorder="0"/>
    <xf numFmtId="0" fontId="9" fillId="10" borderId="0" applyNumberFormat="0" applyBorder="0"/>
    <xf numFmtId="0" fontId="9" fillId="10" borderId="0" applyNumberFormat="0" applyBorder="0"/>
    <xf numFmtId="0" fontId="9" fillId="10" borderId="0" applyNumberFormat="0" applyBorder="0"/>
    <xf numFmtId="0" fontId="9" fillId="5" borderId="0" applyNumberFormat="0" applyBorder="0"/>
    <xf numFmtId="0" fontId="9" fillId="5" borderId="0" applyNumberFormat="0" applyBorder="0"/>
    <xf numFmtId="0" fontId="9" fillId="5" borderId="0" applyNumberFormat="0" applyBorder="0"/>
    <xf numFmtId="0" fontId="9" fillId="8" borderId="0" applyNumberFormat="0" applyBorder="0"/>
    <xf numFmtId="0" fontId="9" fillId="8" borderId="0" applyNumberFormat="0" applyBorder="0"/>
    <xf numFmtId="0" fontId="9" fillId="8" borderId="0" applyNumberFormat="0" applyBorder="0"/>
    <xf numFmtId="0" fontId="9" fillId="11" borderId="0" applyNumberFormat="0" applyBorder="0"/>
    <xf numFmtId="0" fontId="9" fillId="11" borderId="0" applyNumberFormat="0" applyBorder="0"/>
    <xf numFmtId="0" fontId="9" fillId="11" borderId="0" applyNumberFormat="0" applyBorder="0"/>
    <xf numFmtId="0" fontId="10" fillId="12" borderId="0" applyNumberFormat="0" applyBorder="0"/>
    <xf numFmtId="0" fontId="10" fillId="9" borderId="0" applyNumberFormat="0" applyBorder="0"/>
    <xf numFmtId="0" fontId="10" fillId="10" borderId="0" applyNumberFormat="0" applyBorder="0"/>
    <xf numFmtId="0" fontId="10" fillId="13" borderId="0" applyNumberFormat="0" applyBorder="0"/>
    <xf numFmtId="0" fontId="10" fillId="14" borderId="0" applyNumberFormat="0" applyBorder="0"/>
    <xf numFmtId="0" fontId="10" fillId="15" borderId="0" applyNumberFormat="0" applyBorder="0"/>
    <xf numFmtId="0" fontId="10" fillId="16" borderId="0" applyNumberFormat="0" applyBorder="0"/>
    <xf numFmtId="0" fontId="10" fillId="16" borderId="0" applyNumberFormat="0" applyBorder="0"/>
    <xf numFmtId="0" fontId="10" fillId="17" borderId="0" applyNumberFormat="0" applyBorder="0"/>
    <xf numFmtId="0" fontId="10" fillId="17" borderId="0" applyNumberFormat="0" applyBorder="0"/>
    <xf numFmtId="0" fontId="10" fillId="18" borderId="0" applyNumberFormat="0" applyBorder="0"/>
    <xf numFmtId="0" fontId="10" fillId="18" borderId="0" applyNumberFormat="0" applyBorder="0"/>
    <xf numFmtId="0" fontId="10" fillId="13" borderId="0" applyNumberFormat="0" applyBorder="0"/>
    <xf numFmtId="0" fontId="10" fillId="13" borderId="0" applyNumberFormat="0" applyBorder="0"/>
    <xf numFmtId="0" fontId="10" fillId="14" borderId="0" applyNumberFormat="0" applyBorder="0"/>
    <xf numFmtId="0" fontId="10" fillId="14" borderId="0" applyNumberFormat="0" applyBorder="0"/>
    <xf numFmtId="0" fontId="10" fillId="19" borderId="0" applyNumberFormat="0" applyBorder="0"/>
    <xf numFmtId="0" fontId="10" fillId="19" borderId="0" applyNumberFormat="0" applyBorder="0"/>
    <xf numFmtId="0" fontId="11" fillId="20" borderId="1" applyNumberFormat="0"/>
    <xf numFmtId="0" fontId="12" fillId="21" borderId="2" applyNumberFormat="0"/>
    <xf numFmtId="0" fontId="11" fillId="20" borderId="1" applyNumberFormat="0"/>
    <xf numFmtId="0" fontId="13" fillId="20" borderId="3" applyNumberFormat="0"/>
    <xf numFmtId="0" fontId="13" fillId="20" borderId="3" applyNumberFormat="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0" fontId="14" fillId="7" borderId="3" applyNumberFormat="0"/>
    <xf numFmtId="0" fontId="15" fillId="7" borderId="4" applyNumberFormat="0"/>
    <xf numFmtId="0" fontId="14" fillId="7" borderId="3" applyNumberFormat="0"/>
    <xf numFmtId="0" fontId="14" fillId="7" borderId="3"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6" fillId="0" borderId="5" applyNumberFormat="0" applyFill="0"/>
    <xf numFmtId="0" fontId="16" fillId="0" borderId="5" applyNumberFormat="0" applyFill="0"/>
    <xf numFmtId="0" fontId="17" fillId="0" borderId="0" applyNumberFormat="0" applyFill="0" applyBorder="0"/>
    <xf numFmtId="0" fontId="17" fillId="0" borderId="0" applyNumberFormat="0" applyFill="0" applyBorder="0"/>
    <xf numFmtId="0" fontId="18" fillId="4" borderId="0" applyNumberFormat="0" applyBorder="0"/>
    <xf numFmtId="0" fontId="18" fillId="4" borderId="0" applyNumberFormat="0" applyBorder="0"/>
    <xf numFmtId="43" fontId="19"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19" fillId="0" borderId="0" applyFont="0" applyFill="0" applyBorder="0"/>
    <xf numFmtId="0" fontId="20" fillId="0" borderId="0" applyNumberFormat="0" applyFill="0" applyBorder="0">
      <alignment vertical="top"/>
    </xf>
    <xf numFmtId="0" fontId="19" fillId="22" borderId="6" applyNumberFormat="0" applyFont="0"/>
    <xf numFmtId="0" fontId="19" fillId="22" borderId="6" applyNumberFormat="0" applyFont="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19" fillId="0" borderId="0" applyFont="0" applyFill="0" applyBorder="0"/>
    <xf numFmtId="0" fontId="21" fillId="2" borderId="0" applyNumberFormat="0" applyBorder="0"/>
    <xf numFmtId="0" fontId="21" fillId="2" borderId="0" applyNumberFormat="0" applyBorder="0"/>
    <xf numFmtId="0" fontId="1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2" fillId="0" borderId="0" applyNumberFormat="0" applyFill="0" applyBorder="0"/>
    <xf numFmtId="0" fontId="23" fillId="0" borderId="7" applyNumberFormat="0" applyFill="0"/>
    <xf numFmtId="0" fontId="23" fillId="0" borderId="7" applyNumberFormat="0" applyFill="0"/>
    <xf numFmtId="0" fontId="24" fillId="0" borderId="8" applyNumberFormat="0" applyFill="0"/>
    <xf numFmtId="0" fontId="24" fillId="0" borderId="8" applyNumberFormat="0" applyFill="0"/>
    <xf numFmtId="0" fontId="25" fillId="0" borderId="9" applyNumberFormat="0" applyFill="0"/>
    <xf numFmtId="0" fontId="25" fillId="0" borderId="9" applyNumberFormat="0" applyFill="0"/>
    <xf numFmtId="0" fontId="25" fillId="0" borderId="0" applyNumberFormat="0" applyFill="0" applyBorder="0"/>
    <xf numFmtId="0" fontId="25" fillId="0" borderId="0" applyNumberFormat="0" applyFill="0" applyBorder="0"/>
    <xf numFmtId="0" fontId="22" fillId="0" borderId="0" applyNumberFormat="0" applyFill="0" applyBorder="0"/>
    <xf numFmtId="0" fontId="26" fillId="0" borderId="10" applyNumberFormat="0" applyFill="0"/>
    <xf numFmtId="0" fontId="26" fillId="0" borderId="10" applyNumberFormat="0" applyFill="0"/>
    <xf numFmtId="0" fontId="27" fillId="0" borderId="0" applyNumberFormat="0" applyFill="0" applyBorder="0"/>
    <xf numFmtId="0" fontId="27" fillId="0" borderId="0" applyNumberFormat="0" applyFill="0" applyBorder="0"/>
    <xf numFmtId="0" fontId="28" fillId="23" borderId="11" applyNumberFormat="0"/>
    <xf numFmtId="0" fontId="28" fillId="23" borderId="11" applyNumberFormat="0"/>
    <xf numFmtId="0" fontId="75" fillId="0" borderId="0"/>
    <xf numFmtId="0" fontId="84" fillId="39" borderId="3" applyNumberFormat="0" applyAlignment="0" applyProtection="0"/>
    <xf numFmtId="0" fontId="6" fillId="0" borderId="0"/>
    <xf numFmtId="0" fontId="6" fillId="0" borderId="0"/>
    <xf numFmtId="0" fontId="5" fillId="0" borderId="0"/>
    <xf numFmtId="0" fontId="15" fillId="41" borderId="4" applyNumberFormat="0" applyAlignment="0" applyProtection="0"/>
    <xf numFmtId="0" fontId="5" fillId="0" borderId="0"/>
    <xf numFmtId="0" fontId="92" fillId="42" borderId="0" applyNumberFormat="0" applyBorder="0" applyAlignment="0" applyProtection="0"/>
    <xf numFmtId="0" fontId="5" fillId="0" borderId="0"/>
    <xf numFmtId="0" fontId="5" fillId="0" borderId="0"/>
    <xf numFmtId="0" fontId="5" fillId="0" borderId="0"/>
    <xf numFmtId="0" fontId="5" fillId="0" borderId="0"/>
    <xf numFmtId="0" fontId="14" fillId="39" borderId="3" applyNumberFormat="0" applyAlignment="0" applyProtection="0"/>
    <xf numFmtId="0" fontId="3" fillId="0" borderId="0"/>
    <xf numFmtId="0" fontId="3" fillId="0" borderId="0"/>
    <xf numFmtId="0" fontId="3" fillId="0" borderId="0"/>
  </cellStyleXfs>
  <cellXfs count="1047">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19" fillId="0" borderId="0" xfId="0" applyFont="1" applyAlignment="1">
      <alignment horizontal="center" vertical="center"/>
    </xf>
    <xf numFmtId="164" fontId="19" fillId="0" borderId="0" xfId="0" applyNumberFormat="1" applyFont="1" applyAlignment="1">
      <alignment horizontal="center" vertical="center"/>
    </xf>
    <xf numFmtId="0" fontId="34" fillId="0" borderId="0" xfId="0" applyFont="1" applyAlignment="1">
      <alignment horizontal="left" vertical="center"/>
    </xf>
    <xf numFmtId="0" fontId="35" fillId="0" borderId="0" xfId="0" applyFont="1" applyAlignment="1">
      <alignment horizontal="right" vertical="top"/>
    </xf>
    <xf numFmtId="0" fontId="36" fillId="0" borderId="0" xfId="0" applyFont="1" applyAlignment="1">
      <alignment horizontal="right" vertical="top"/>
    </xf>
    <xf numFmtId="14" fontId="0" fillId="0" borderId="0" xfId="0" applyNumberFormat="1" applyAlignment="1">
      <alignment textRotation="90" wrapText="1"/>
    </xf>
    <xf numFmtId="0" fontId="30" fillId="0" borderId="0" xfId="0" applyFont="1" applyAlignment="1">
      <alignment horizontal="center" vertical="center"/>
    </xf>
    <xf numFmtId="0" fontId="34" fillId="0" borderId="0" xfId="0" applyFont="1" applyAlignment="1">
      <alignment textRotation="90" wrapText="1"/>
    </xf>
    <xf numFmtId="0" fontId="19"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30" fillId="0" borderId="14" xfId="0" applyFont="1" applyBorder="1" applyAlignment="1">
      <alignment vertical="center" wrapText="1"/>
    </xf>
    <xf numFmtId="0" fontId="30" fillId="0" borderId="0" xfId="0" applyFont="1" applyAlignment="1">
      <alignment vertical="center"/>
    </xf>
    <xf numFmtId="0" fontId="0" fillId="0" borderId="25" xfId="0" applyBorder="1" applyAlignment="1">
      <alignment vertical="center" wrapText="1"/>
    </xf>
    <xf numFmtId="0" fontId="0" fillId="0" borderId="27" xfId="0" applyBorder="1" applyAlignment="1">
      <alignment vertical="center" wrapText="1"/>
    </xf>
    <xf numFmtId="0" fontId="19" fillId="0" borderId="0" xfId="0" applyFont="1" applyAlignment="1">
      <alignment vertical="center"/>
    </xf>
    <xf numFmtId="0" fontId="34" fillId="0" borderId="13" xfId="0" applyFont="1" applyBorder="1" applyAlignment="1">
      <alignment horizontal="center" vertical="center" wrapText="1"/>
    </xf>
    <xf numFmtId="0" fontId="34" fillId="0" borderId="34" xfId="0" applyFont="1" applyBorder="1" applyAlignment="1">
      <alignment horizontal="center" vertical="center" wrapText="1"/>
    </xf>
    <xf numFmtId="0" fontId="39" fillId="0" borderId="0" xfId="0" applyFont="1" applyAlignment="1">
      <alignment horizontal="center" vertical="center"/>
    </xf>
    <xf numFmtId="0" fontId="39" fillId="0" borderId="0" xfId="0" applyFont="1" applyAlignment="1">
      <alignment horizontal="center" vertical="center" wrapText="1"/>
    </xf>
    <xf numFmtId="0" fontId="39" fillId="0" borderId="38" xfId="0" applyFont="1" applyBorder="1" applyAlignment="1">
      <alignment horizontal="center" vertical="center" wrapText="1"/>
    </xf>
    <xf numFmtId="0" fontId="0" fillId="25" borderId="39" xfId="0" applyFill="1" applyBorder="1" applyAlignment="1">
      <alignment horizontal="center" vertical="center"/>
    </xf>
    <xf numFmtId="164" fontId="19" fillId="0" borderId="40" xfId="0" applyNumberFormat="1" applyFont="1" applyBorder="1" applyAlignment="1">
      <alignment horizontal="center" vertical="center"/>
    </xf>
    <xf numFmtId="1" fontId="30" fillId="24" borderId="41" xfId="203" applyNumberFormat="1" applyFont="1" applyFill="1" applyBorder="1" applyAlignment="1">
      <alignment horizontal="center" vertical="center"/>
    </xf>
    <xf numFmtId="0" fontId="39" fillId="0" borderId="30" xfId="0" applyFont="1" applyBorder="1" applyAlignment="1">
      <alignment horizontal="center" vertical="center"/>
    </xf>
    <xf numFmtId="164" fontId="19" fillId="0" borderId="38" xfId="0" applyNumberFormat="1" applyFont="1" applyBorder="1" applyAlignment="1">
      <alignment horizontal="center" vertical="center"/>
    </xf>
    <xf numFmtId="1" fontId="32" fillId="28" borderId="43" xfId="0" applyNumberFormat="1" applyFont="1" applyFill="1" applyBorder="1" applyAlignment="1">
      <alignment horizontal="center" vertical="center" wrapText="1"/>
    </xf>
    <xf numFmtId="0" fontId="19" fillId="0" borderId="0" xfId="0" applyFont="1" applyAlignment="1">
      <alignment vertical="center" wrapText="1"/>
    </xf>
    <xf numFmtId="1" fontId="32" fillId="25" borderId="43" xfId="0" applyNumberFormat="1" applyFont="1" applyFill="1" applyBorder="1" applyAlignment="1">
      <alignment horizontal="center" vertical="center" wrapText="1"/>
    </xf>
    <xf numFmtId="14" fontId="38" fillId="0" borderId="0" xfId="0" applyNumberFormat="1" applyFont="1" applyAlignment="1">
      <alignment vertical="center"/>
    </xf>
    <xf numFmtId="0" fontId="19" fillId="0" borderId="47" xfId="0" applyFont="1" applyBorder="1" applyAlignment="1">
      <alignment vertical="center"/>
    </xf>
    <xf numFmtId="0" fontId="19" fillId="0" borderId="38" xfId="0" applyFont="1" applyBorder="1" applyAlignment="1">
      <alignment vertical="center" wrapText="1"/>
    </xf>
    <xf numFmtId="0" fontId="38" fillId="0" borderId="0" xfId="0" applyFont="1" applyAlignment="1">
      <alignment vertical="center" wrapText="1"/>
    </xf>
    <xf numFmtId="1" fontId="41" fillId="28" borderId="48" xfId="0" applyNumberFormat="1" applyFont="1" applyFill="1" applyBorder="1" applyAlignment="1">
      <alignment horizontal="center" vertical="center" wrapText="1"/>
    </xf>
    <xf numFmtId="0" fontId="43" fillId="0" borderId="0" xfId="0" applyFont="1" applyAlignment="1">
      <alignment vertical="center" wrapText="1"/>
    </xf>
    <xf numFmtId="0" fontId="19" fillId="0" borderId="0" xfId="0" applyFont="1" applyAlignment="1">
      <alignment horizontal="center" vertical="center" wrapText="1"/>
    </xf>
    <xf numFmtId="0" fontId="0" fillId="0" borderId="47" xfId="0" applyBorder="1" applyAlignment="1">
      <alignment vertical="center"/>
    </xf>
    <xf numFmtId="0" fontId="39" fillId="0" borderId="0" xfId="0" applyFont="1" applyAlignment="1">
      <alignment vertical="center"/>
    </xf>
    <xf numFmtId="0" fontId="31" fillId="0" borderId="0" xfId="0" applyFont="1" applyAlignment="1">
      <alignment vertical="center" wrapText="1"/>
    </xf>
    <xf numFmtId="0" fontId="39" fillId="0" borderId="0" xfId="0" applyFont="1" applyAlignment="1">
      <alignment vertical="center" wrapText="1"/>
    </xf>
    <xf numFmtId="0" fontId="39" fillId="0" borderId="38" xfId="0" applyFont="1" applyBorder="1" applyAlignment="1">
      <alignment vertical="center" wrapText="1"/>
    </xf>
    <xf numFmtId="1" fontId="44" fillId="29" borderId="56" xfId="0" applyNumberFormat="1" applyFont="1" applyFill="1" applyBorder="1" applyAlignment="1">
      <alignment horizontal="center" vertical="center" wrapText="1"/>
    </xf>
    <xf numFmtId="0" fontId="39" fillId="0" borderId="47" xfId="0" applyFont="1" applyBorder="1" applyAlignment="1">
      <alignment vertical="center"/>
    </xf>
    <xf numFmtId="0" fontId="31" fillId="0" borderId="0" xfId="0" applyFont="1" applyAlignment="1">
      <alignment vertical="center"/>
    </xf>
    <xf numFmtId="0" fontId="31" fillId="0" borderId="38" xfId="0" applyFont="1" applyBorder="1" applyAlignment="1">
      <alignment vertical="center" wrapText="1"/>
    </xf>
    <xf numFmtId="0" fontId="45" fillId="30" borderId="58" xfId="0" applyFont="1" applyFill="1" applyBorder="1" applyAlignment="1">
      <alignment horizontal="center" vertical="center" wrapText="1"/>
    </xf>
    <xf numFmtId="0" fontId="31" fillId="0" borderId="47" xfId="0" applyFont="1" applyBorder="1" applyAlignment="1">
      <alignment vertical="center"/>
    </xf>
    <xf numFmtId="1" fontId="41" fillId="28" borderId="59" xfId="0" applyNumberFormat="1" applyFont="1" applyFill="1" applyBorder="1" applyAlignment="1">
      <alignment horizontal="center" vertical="center" wrapText="1"/>
    </xf>
    <xf numFmtId="0" fontId="0" fillId="0" borderId="38" xfId="0" applyBorder="1" applyAlignment="1">
      <alignment vertical="center" wrapText="1"/>
    </xf>
    <xf numFmtId="0" fontId="46" fillId="0" borderId="0" xfId="0" applyFont="1" applyAlignment="1">
      <alignment vertical="center"/>
    </xf>
    <xf numFmtId="0" fontId="46" fillId="0" borderId="0" xfId="0" applyFont="1" applyAlignment="1">
      <alignment vertical="center" wrapText="1"/>
    </xf>
    <xf numFmtId="0" fontId="46" fillId="0" borderId="38" xfId="0" applyFont="1" applyBorder="1" applyAlignment="1">
      <alignment vertical="center" wrapText="1"/>
    </xf>
    <xf numFmtId="0" fontId="46" fillId="0" borderId="47" xfId="0" applyFont="1" applyBorder="1" applyAlignment="1">
      <alignment vertical="center"/>
    </xf>
    <xf numFmtId="1" fontId="44" fillId="32" borderId="56" xfId="0" applyNumberFormat="1" applyFont="1" applyFill="1" applyBorder="1" applyAlignment="1">
      <alignment horizontal="center" vertical="center" wrapText="1"/>
    </xf>
    <xf numFmtId="1" fontId="41" fillId="33" borderId="58" xfId="0" applyNumberFormat="1" applyFont="1" applyFill="1" applyBorder="1" applyAlignment="1">
      <alignment horizontal="center" vertical="center" wrapText="1"/>
    </xf>
    <xf numFmtId="1" fontId="32" fillId="28" borderId="58" xfId="0" applyNumberFormat="1" applyFont="1" applyFill="1" applyBorder="1" applyAlignment="1">
      <alignment horizontal="center" vertical="center" wrapText="1"/>
    </xf>
    <xf numFmtId="1" fontId="41" fillId="28" borderId="45" xfId="0" applyNumberFormat="1" applyFont="1" applyFill="1" applyBorder="1" applyAlignment="1">
      <alignment horizontal="center" vertical="center" wrapText="1"/>
    </xf>
    <xf numFmtId="1" fontId="41" fillId="0" borderId="0" xfId="0" applyNumberFormat="1" applyFont="1" applyAlignment="1">
      <alignment horizontal="center" vertical="center" wrapText="1"/>
    </xf>
    <xf numFmtId="1" fontId="44" fillId="34" borderId="41" xfId="0" applyNumberFormat="1" applyFont="1" applyFill="1" applyBorder="1" applyAlignment="1">
      <alignment horizontal="center" vertical="center" wrapText="1"/>
    </xf>
    <xf numFmtId="0" fontId="32" fillId="35" borderId="48" xfId="0" applyFont="1" applyFill="1" applyBorder="1" applyAlignment="1">
      <alignment horizontal="center" vertical="center" wrapText="1"/>
    </xf>
    <xf numFmtId="1" fontId="41" fillId="0" borderId="38" xfId="0" applyNumberFormat="1" applyFont="1" applyBorder="1" applyAlignment="1">
      <alignment horizontal="center" vertical="center" wrapText="1"/>
    </xf>
    <xf numFmtId="1" fontId="41" fillId="35" borderId="48" xfId="0" applyNumberFormat="1" applyFont="1" applyFill="1" applyBorder="1" applyAlignment="1">
      <alignment horizontal="center" vertical="center" wrapText="1"/>
    </xf>
    <xf numFmtId="1" fontId="41" fillId="28" borderId="65" xfId="0" applyNumberFormat="1" applyFont="1" applyFill="1" applyBorder="1" applyAlignment="1">
      <alignment horizontal="center" vertical="center" wrapText="1"/>
    </xf>
    <xf numFmtId="1" fontId="41" fillId="28" borderId="68" xfId="0" applyNumberFormat="1" applyFont="1" applyFill="1" applyBorder="1" applyAlignment="1">
      <alignment horizontal="center" vertical="center" wrapText="1"/>
    </xf>
    <xf numFmtId="0" fontId="0" fillId="0" borderId="42" xfId="0" applyBorder="1" applyAlignment="1">
      <alignment vertical="center"/>
    </xf>
    <xf numFmtId="3" fontId="32" fillId="0" borderId="12" xfId="0" applyNumberFormat="1" applyFont="1" applyBorder="1" applyAlignment="1">
      <alignment horizontal="center" vertical="center"/>
    </xf>
    <xf numFmtId="0" fontId="48" fillId="0" borderId="0" xfId="0" applyFont="1" applyAlignment="1">
      <alignment vertical="center" wrapText="1"/>
    </xf>
    <xf numFmtId="0" fontId="8" fillId="0" borderId="0" xfId="288"/>
    <xf numFmtId="0" fontId="58" fillId="33" borderId="13" xfId="288" applyFont="1" applyFill="1" applyBorder="1"/>
    <xf numFmtId="0" fontId="8" fillId="0" borderId="13" xfId="288" applyBorder="1"/>
    <xf numFmtId="168" fontId="8" fillId="0" borderId="13" xfId="288" applyNumberFormat="1" applyBorder="1"/>
    <xf numFmtId="0" fontId="51" fillId="0" borderId="0" xfId="208" applyFont="1"/>
    <xf numFmtId="0" fontId="56" fillId="0" borderId="35" xfId="208" applyFont="1" applyBorder="1"/>
    <xf numFmtId="0" fontId="8" fillId="0" borderId="0" xfId="208"/>
    <xf numFmtId="0" fontId="56" fillId="0" borderId="99" xfId="208" applyFont="1" applyBorder="1"/>
    <xf numFmtId="1" fontId="32" fillId="25" borderId="58" xfId="0" applyNumberFormat="1" applyFont="1" applyFill="1" applyBorder="1" applyAlignment="1">
      <alignment horizontal="center" vertical="center" wrapText="1"/>
    </xf>
    <xf numFmtId="0" fontId="32" fillId="25" borderId="75" xfId="0" applyFont="1" applyFill="1" applyBorder="1" applyAlignment="1">
      <alignment horizontal="center" vertical="center" wrapText="1"/>
    </xf>
    <xf numFmtId="0" fontId="7" fillId="0" borderId="13" xfId="288" applyFont="1" applyBorder="1"/>
    <xf numFmtId="0" fontId="77" fillId="0" borderId="0" xfId="0" applyFont="1" applyAlignment="1">
      <alignment vertical="center"/>
    </xf>
    <xf numFmtId="0" fontId="78" fillId="35" borderId="71" xfId="0" applyFont="1" applyFill="1" applyBorder="1" applyAlignment="1">
      <alignment vertical="center"/>
    </xf>
    <xf numFmtId="0" fontId="77" fillId="35" borderId="65" xfId="0" applyFont="1" applyFill="1" applyBorder="1" applyAlignment="1">
      <alignment vertical="center"/>
    </xf>
    <xf numFmtId="0" fontId="78" fillId="35" borderId="65" xfId="0" applyFont="1" applyFill="1" applyBorder="1" applyAlignment="1">
      <alignment vertical="center"/>
    </xf>
    <xf numFmtId="0" fontId="77" fillId="35" borderId="44" xfId="0" applyFont="1" applyFill="1" applyBorder="1" applyAlignment="1">
      <alignment vertical="center"/>
    </xf>
    <xf numFmtId="169" fontId="8" fillId="0" borderId="13" xfId="288" applyNumberFormat="1" applyBorder="1"/>
    <xf numFmtId="0" fontId="77" fillId="0" borderId="52" xfId="288" applyFont="1" applyBorder="1"/>
    <xf numFmtId="0" fontId="77" fillId="0" borderId="90" xfId="288" applyFont="1" applyBorder="1"/>
    <xf numFmtId="0" fontId="80" fillId="0" borderId="0" xfId="0" applyFont="1" applyAlignment="1">
      <alignment vertical="center"/>
    </xf>
    <xf numFmtId="0" fontId="77" fillId="0" borderId="0" xfId="288" applyFont="1"/>
    <xf numFmtId="0" fontId="77" fillId="0" borderId="38" xfId="288" applyFont="1" applyBorder="1"/>
    <xf numFmtId="166" fontId="72" fillId="25" borderId="13" xfId="0" applyNumberFormat="1" applyFont="1" applyFill="1" applyBorder="1" applyAlignment="1" applyProtection="1">
      <alignment horizontal="center" vertical="center"/>
      <protection locked="0"/>
    </xf>
    <xf numFmtId="0" fontId="77" fillId="0" borderId="63" xfId="288" applyFont="1" applyBorder="1"/>
    <xf numFmtId="0" fontId="71" fillId="0" borderId="13" xfId="0" applyFont="1" applyBorder="1" applyAlignment="1">
      <alignment vertical="center"/>
    </xf>
    <xf numFmtId="0" fontId="71" fillId="0" borderId="91" xfId="0" applyFont="1" applyBorder="1" applyAlignment="1">
      <alignment vertical="center"/>
    </xf>
    <xf numFmtId="0" fontId="77" fillId="0" borderId="81" xfId="288" applyFont="1" applyBorder="1"/>
    <xf numFmtId="0" fontId="71" fillId="0" borderId="30" xfId="0" applyFont="1" applyBorder="1" applyAlignment="1">
      <alignment vertical="center"/>
    </xf>
    <xf numFmtId="0" fontId="72" fillId="25" borderId="13" xfId="0" applyFont="1" applyFill="1" applyBorder="1" applyAlignment="1" applyProtection="1">
      <alignment horizontal="center" vertical="center"/>
      <protection locked="0"/>
    </xf>
    <xf numFmtId="0" fontId="77" fillId="0" borderId="69" xfId="288" applyFont="1" applyBorder="1"/>
    <xf numFmtId="166" fontId="80" fillId="28" borderId="13" xfId="200" applyNumberFormat="1" applyFont="1" applyFill="1" applyBorder="1" applyAlignment="1">
      <alignment horizontal="center" vertical="center"/>
    </xf>
    <xf numFmtId="0" fontId="77" fillId="0" borderId="94" xfId="288" applyFont="1" applyBorder="1"/>
    <xf numFmtId="0" fontId="77" fillId="0" borderId="45" xfId="288" applyFont="1" applyBorder="1"/>
    <xf numFmtId="0" fontId="81" fillId="0" borderId="0" xfId="0" applyFont="1" applyAlignment="1">
      <alignment vertical="center"/>
    </xf>
    <xf numFmtId="0" fontId="77" fillId="0" borderId="27" xfId="288" applyFont="1" applyBorder="1"/>
    <xf numFmtId="1" fontId="73" fillId="28" borderId="43" xfId="0" applyNumberFormat="1" applyFont="1" applyFill="1" applyBorder="1" applyAlignment="1">
      <alignment horizontal="center" vertical="center" wrapText="1"/>
    </xf>
    <xf numFmtId="0" fontId="75" fillId="0" borderId="0" xfId="348"/>
    <xf numFmtId="0" fontId="73" fillId="0" borderId="52" xfId="348" applyFont="1" applyBorder="1" applyAlignment="1">
      <alignment horizontal="center" vertical="center"/>
    </xf>
    <xf numFmtId="0" fontId="75" fillId="0" borderId="0" xfId="348" applyAlignment="1">
      <alignment vertical="center"/>
    </xf>
    <xf numFmtId="0" fontId="75" fillId="25" borderId="48" xfId="349" applyFont="1" applyFill="1" applyBorder="1" applyAlignment="1" applyProtection="1">
      <alignment horizontal="center" vertical="center" wrapText="1"/>
      <protection locked="0"/>
    </xf>
    <xf numFmtId="0" fontId="83" fillId="0" borderId="72" xfId="348" applyFont="1" applyBorder="1" applyAlignment="1">
      <alignment vertical="center" wrapText="1"/>
    </xf>
    <xf numFmtId="0" fontId="83" fillId="0" borderId="43" xfId="348" applyFont="1" applyBorder="1" applyAlignment="1">
      <alignment horizontal="center" vertical="center" wrapText="1"/>
    </xf>
    <xf numFmtId="0" fontId="85" fillId="28" borderId="75" xfId="348" applyFont="1" applyFill="1" applyBorder="1" applyAlignment="1">
      <alignment vertical="center" wrapText="1"/>
    </xf>
    <xf numFmtId="0" fontId="85" fillId="28" borderId="44" xfId="348" applyFont="1" applyFill="1" applyBorder="1" applyAlignment="1">
      <alignment horizontal="center" vertical="center" wrapText="1"/>
    </xf>
    <xf numFmtId="0" fontId="86" fillId="0" borderId="0" xfId="348" applyFont="1" applyAlignment="1">
      <alignment vertical="center"/>
    </xf>
    <xf numFmtId="0" fontId="75" fillId="0" borderId="0" xfId="348" applyAlignment="1">
      <alignment horizontal="center" vertical="center"/>
    </xf>
    <xf numFmtId="0" fontId="73" fillId="0" borderId="0" xfId="348" applyFont="1" applyAlignment="1">
      <alignment horizontal="center"/>
    </xf>
    <xf numFmtId="0" fontId="73" fillId="0" borderId="0" xfId="348" applyFont="1" applyAlignment="1">
      <alignment horizontal="center" vertical="center"/>
    </xf>
    <xf numFmtId="0" fontId="82" fillId="35" borderId="35" xfId="348" applyFont="1" applyFill="1" applyBorder="1" applyAlignment="1">
      <alignment vertical="center" wrapText="1"/>
    </xf>
    <xf numFmtId="0" fontId="82" fillId="35" borderId="60" xfId="348" applyFont="1" applyFill="1" applyBorder="1" applyAlignment="1">
      <alignment vertical="center" wrapText="1"/>
    </xf>
    <xf numFmtId="0" fontId="82" fillId="35" borderId="37" xfId="348" applyFont="1" applyFill="1" applyBorder="1" applyAlignment="1">
      <alignment horizontal="center" vertical="center" wrapText="1"/>
    </xf>
    <xf numFmtId="0" fontId="82" fillId="35" borderId="71" xfId="348" applyFont="1" applyFill="1" applyBorder="1" applyAlignment="1">
      <alignment horizontal="center" vertical="center" wrapText="1"/>
    </xf>
    <xf numFmtId="0" fontId="83" fillId="0" borderId="42" xfId="348" applyFont="1" applyBorder="1" applyAlignment="1">
      <alignment vertical="center" wrapText="1"/>
    </xf>
    <xf numFmtId="0" fontId="75" fillId="0" borderId="0" xfId="348" applyProtection="1">
      <protection locked="0"/>
    </xf>
    <xf numFmtId="0" fontId="85" fillId="28" borderId="74" xfId="348" applyFont="1" applyFill="1" applyBorder="1" applyAlignment="1">
      <alignment vertical="center" wrapText="1"/>
    </xf>
    <xf numFmtId="0" fontId="75" fillId="0" borderId="0" xfId="348" applyAlignment="1">
      <alignment horizontal="left" vertical="center" wrapText="1"/>
    </xf>
    <xf numFmtId="0" fontId="75" fillId="0" borderId="52" xfId="348" applyBorder="1" applyAlignment="1">
      <alignment vertical="center" wrapText="1"/>
    </xf>
    <xf numFmtId="0" fontId="73" fillId="0" borderId="0" xfId="348" applyFont="1" applyAlignment="1">
      <alignment vertical="center"/>
    </xf>
    <xf numFmtId="0" fontId="75" fillId="0" borderId="0" xfId="348" applyAlignment="1">
      <alignment vertical="center" wrapText="1"/>
    </xf>
    <xf numFmtId="0" fontId="72" fillId="38" borderId="71" xfId="348" applyFont="1" applyFill="1" applyBorder="1" applyAlignment="1">
      <alignment vertical="center" wrapText="1"/>
    </xf>
    <xf numFmtId="0" fontId="75" fillId="0" borderId="30" xfId="348" applyBorder="1" applyAlignment="1">
      <alignment vertical="center" wrapText="1"/>
    </xf>
    <xf numFmtId="0" fontId="82" fillId="0" borderId="76" xfId="348" applyFont="1" applyBorder="1" applyAlignment="1">
      <alignment vertical="center" wrapText="1"/>
    </xf>
    <xf numFmtId="0" fontId="83" fillId="0" borderId="81" xfId="348" applyFont="1" applyBorder="1" applyAlignment="1">
      <alignment horizontal="left" vertical="center" wrapText="1"/>
    </xf>
    <xf numFmtId="0" fontId="83" fillId="0" borderId="0" xfId="348" applyFont="1" applyAlignment="1">
      <alignment horizontal="left" vertical="center" wrapText="1"/>
    </xf>
    <xf numFmtId="0" fontId="75" fillId="0" borderId="81" xfId="348" applyBorder="1" applyAlignment="1">
      <alignment horizontal="left" vertical="center" wrapText="1"/>
    </xf>
    <xf numFmtId="0" fontId="75" fillId="0" borderId="47" xfId="348" applyBorder="1" applyAlignment="1">
      <alignment horizontal="center" vertical="center" wrapText="1"/>
    </xf>
    <xf numFmtId="0" fontId="75" fillId="0" borderId="109" xfId="348" applyBorder="1" applyAlignment="1">
      <alignment horizontal="center" vertical="center" wrapText="1"/>
    </xf>
    <xf numFmtId="0" fontId="83" fillId="0" borderId="87" xfId="348" applyFont="1" applyBorder="1" applyAlignment="1">
      <alignment vertical="center" wrapText="1"/>
    </xf>
    <xf numFmtId="0" fontId="75" fillId="0" borderId="85" xfId="348" applyBorder="1" applyAlignment="1">
      <alignment horizontal="center" vertical="center" wrapText="1"/>
    </xf>
    <xf numFmtId="0" fontId="83" fillId="0" borderId="30" xfId="348" applyFont="1" applyBorder="1" applyAlignment="1">
      <alignment vertical="center" wrapText="1"/>
    </xf>
    <xf numFmtId="0" fontId="75" fillId="0" borderId="43" xfId="348" applyBorder="1" applyAlignment="1">
      <alignment horizontal="center" vertical="center" wrapText="1"/>
    </xf>
    <xf numFmtId="0" fontId="82" fillId="0" borderId="30" xfId="348" applyFont="1" applyBorder="1" applyAlignment="1">
      <alignment vertical="center" wrapText="1"/>
    </xf>
    <xf numFmtId="0" fontId="75" fillId="25" borderId="38" xfId="349" applyFont="1" applyFill="1" applyBorder="1" applyAlignment="1" applyProtection="1">
      <alignment horizontal="center" vertical="center" wrapText="1"/>
      <protection locked="0"/>
    </xf>
    <xf numFmtId="0" fontId="73" fillId="28" borderId="45" xfId="348" applyFont="1" applyFill="1" applyBorder="1" applyAlignment="1">
      <alignment horizontal="center" vertical="center" wrapText="1"/>
    </xf>
    <xf numFmtId="0" fontId="73" fillId="28" borderId="68" xfId="348" applyFont="1" applyFill="1" applyBorder="1" applyAlignment="1">
      <alignment horizontal="center" vertical="center" wrapText="1"/>
    </xf>
    <xf numFmtId="0" fontId="73" fillId="0" borderId="0" xfId="348" applyFont="1" applyAlignment="1">
      <alignment vertical="center" wrapText="1"/>
    </xf>
    <xf numFmtId="0" fontId="72" fillId="0" borderId="0" xfId="348" applyFont="1" applyAlignment="1">
      <alignment vertical="center" wrapText="1"/>
    </xf>
    <xf numFmtId="0" fontId="75" fillId="0" borderId="0" xfId="348" applyAlignment="1">
      <alignment wrapText="1"/>
    </xf>
    <xf numFmtId="0" fontId="75" fillId="0" borderId="0" xfId="348" applyAlignment="1">
      <alignment horizontal="center" wrapText="1"/>
    </xf>
    <xf numFmtId="0" fontId="72" fillId="0" borderId="63" xfId="0" applyFont="1" applyBorder="1" applyAlignment="1">
      <alignment horizontal="center" vertical="center" wrapText="1"/>
    </xf>
    <xf numFmtId="0" fontId="72" fillId="38" borderId="100" xfId="348" applyFont="1" applyFill="1" applyBorder="1" applyAlignment="1">
      <alignment vertical="center" wrapText="1"/>
    </xf>
    <xf numFmtId="166" fontId="71" fillId="25" borderId="13" xfId="98" applyNumberFormat="1" applyFont="1" applyFill="1" applyBorder="1" applyAlignment="1" applyProtection="1">
      <alignment horizontal="center" vertical="center"/>
      <protection locked="0"/>
    </xf>
    <xf numFmtId="166" fontId="51" fillId="0" borderId="0" xfId="208" applyNumberFormat="1" applyFont="1"/>
    <xf numFmtId="0" fontId="51" fillId="40" borderId="0" xfId="208" applyFont="1" applyFill="1"/>
    <xf numFmtId="0" fontId="51" fillId="40" borderId="13" xfId="208" applyFont="1" applyFill="1" applyBorder="1" applyAlignment="1">
      <alignment horizontal="center" vertical="center"/>
    </xf>
    <xf numFmtId="0" fontId="51" fillId="40" borderId="0" xfId="208" applyFont="1" applyFill="1" applyAlignment="1">
      <alignment horizontal="center" vertical="center"/>
    </xf>
    <xf numFmtId="166" fontId="51" fillId="40" borderId="13" xfId="208" applyNumberFormat="1" applyFont="1" applyFill="1" applyBorder="1"/>
    <xf numFmtId="166" fontId="51" fillId="40" borderId="0" xfId="208" applyNumberFormat="1" applyFont="1" applyFill="1"/>
    <xf numFmtId="0" fontId="56" fillId="40" borderId="0" xfId="209" applyFont="1" applyFill="1"/>
    <xf numFmtId="0" fontId="51" fillId="40" borderId="0" xfId="209" applyFont="1" applyFill="1"/>
    <xf numFmtId="166" fontId="51" fillId="40" borderId="0" xfId="209" applyNumberFormat="1" applyFont="1" applyFill="1"/>
    <xf numFmtId="0" fontId="51" fillId="40" borderId="62" xfId="208" applyFont="1" applyFill="1" applyBorder="1"/>
    <xf numFmtId="0" fontId="51" fillId="28" borderId="37" xfId="208" applyFont="1" applyFill="1" applyBorder="1"/>
    <xf numFmtId="0" fontId="51" fillId="28" borderId="0" xfId="208" applyFont="1" applyFill="1"/>
    <xf numFmtId="0" fontId="56" fillId="28" borderId="0" xfId="208" applyFont="1" applyFill="1" applyAlignment="1">
      <alignment horizontal="center"/>
    </xf>
    <xf numFmtId="0" fontId="56" fillId="28" borderId="0" xfId="208" applyFont="1" applyFill="1"/>
    <xf numFmtId="0" fontId="62" fillId="28" borderId="0" xfId="208" applyFont="1" applyFill="1"/>
    <xf numFmtId="0" fontId="51" fillId="28" borderId="13" xfId="208" applyFont="1" applyFill="1" applyBorder="1" applyAlignment="1">
      <alignment horizontal="center" vertical="center"/>
    </xf>
    <xf numFmtId="0" fontId="51" fillId="28" borderId="0" xfId="208" applyFont="1" applyFill="1" applyAlignment="1">
      <alignment horizontal="center" vertical="center"/>
    </xf>
    <xf numFmtId="166" fontId="51" fillId="28" borderId="13" xfId="208" applyNumberFormat="1" applyFont="1" applyFill="1" applyBorder="1"/>
    <xf numFmtId="166" fontId="51" fillId="28" borderId="0" xfId="208" applyNumberFormat="1" applyFont="1" applyFill="1"/>
    <xf numFmtId="0" fontId="73" fillId="0" borderId="0" xfId="348" applyFont="1" applyAlignment="1">
      <alignment horizontal="left" vertical="center"/>
    </xf>
    <xf numFmtId="0" fontId="83" fillId="0" borderId="0" xfId="348" applyFont="1" applyAlignment="1">
      <alignment horizontal="left" vertical="top" wrapText="1"/>
    </xf>
    <xf numFmtId="0" fontId="75" fillId="25" borderId="65" xfId="349" applyFont="1" applyFill="1" applyBorder="1" applyAlignment="1" applyProtection="1">
      <alignment horizontal="center" vertical="center" wrapText="1"/>
      <protection locked="0"/>
    </xf>
    <xf numFmtId="0" fontId="19" fillId="0" borderId="0" xfId="203"/>
    <xf numFmtId="0" fontId="32" fillId="0" borderId="0" xfId="203" applyFont="1" applyAlignment="1">
      <alignment horizontal="center"/>
    </xf>
    <xf numFmtId="0" fontId="32" fillId="0" borderId="0" xfId="203" applyFont="1" applyAlignment="1">
      <alignment horizontal="center" vertical="center"/>
    </xf>
    <xf numFmtId="0" fontId="34" fillId="35" borderId="35" xfId="203" applyFont="1" applyFill="1" applyBorder="1" applyAlignment="1">
      <alignment vertical="center" wrapText="1"/>
    </xf>
    <xf numFmtId="0" fontId="37" fillId="35" borderId="41" xfId="97" applyFont="1" applyFill="1" applyBorder="1" applyAlignment="1">
      <alignment horizontal="center" vertical="center"/>
    </xf>
    <xf numFmtId="0" fontId="19" fillId="0" borderId="42" xfId="203" applyBorder="1" applyAlignment="1">
      <alignment vertical="center"/>
    </xf>
    <xf numFmtId="0" fontId="34" fillId="0" borderId="76" xfId="203" applyFont="1" applyBorder="1" applyAlignment="1">
      <alignment vertical="center" wrapText="1"/>
    </xf>
    <xf numFmtId="0" fontId="19" fillId="0" borderId="0" xfId="203" applyAlignment="1">
      <alignment vertical="center"/>
    </xf>
    <xf numFmtId="0" fontId="19" fillId="0" borderId="47" xfId="203" applyBorder="1" applyAlignment="1">
      <alignment vertical="center"/>
    </xf>
    <xf numFmtId="0" fontId="19" fillId="0" borderId="79" xfId="203" applyBorder="1" applyAlignment="1">
      <alignment vertical="center" wrapText="1"/>
    </xf>
    <xf numFmtId="0" fontId="19" fillId="0" borderId="81" xfId="203" applyBorder="1" applyAlignment="1">
      <alignment vertical="center" wrapText="1"/>
    </xf>
    <xf numFmtId="0" fontId="75" fillId="0" borderId="81" xfId="203" applyFont="1" applyBorder="1" applyAlignment="1">
      <alignment vertical="center" wrapText="1"/>
    </xf>
    <xf numFmtId="0" fontId="31" fillId="0" borderId="0" xfId="203" applyFont="1" applyAlignment="1">
      <alignment vertical="center"/>
    </xf>
    <xf numFmtId="0" fontId="19" fillId="0" borderId="66" xfId="203" applyBorder="1" applyAlignment="1">
      <alignment horizontal="center" vertical="center" wrapText="1"/>
    </xf>
    <xf numFmtId="0" fontId="19" fillId="0" borderId="109" xfId="203" applyBorder="1" applyAlignment="1">
      <alignment horizontal="center" vertical="center" wrapText="1"/>
    </xf>
    <xf numFmtId="0" fontId="19" fillId="0" borderId="0" xfId="203" applyAlignment="1">
      <alignment horizontal="center" vertical="center" wrapText="1"/>
    </xf>
    <xf numFmtId="0" fontId="19" fillId="0" borderId="38" xfId="203" applyBorder="1" applyAlignment="1">
      <alignment horizontal="center" vertical="center" wrapText="1"/>
    </xf>
    <xf numFmtId="0" fontId="45" fillId="28" borderId="74" xfId="203" applyFont="1" applyFill="1" applyBorder="1" applyAlignment="1">
      <alignment vertical="center" wrapText="1"/>
    </xf>
    <xf numFmtId="0" fontId="45" fillId="28" borderId="86" xfId="203" applyFont="1" applyFill="1" applyBorder="1" applyAlignment="1">
      <alignment vertical="center" wrapText="1"/>
    </xf>
    <xf numFmtId="0" fontId="45" fillId="28" borderId="68" xfId="203" applyFont="1" applyFill="1" applyBorder="1" applyAlignment="1">
      <alignment horizontal="center" vertical="center" wrapText="1"/>
    </xf>
    <xf numFmtId="0" fontId="19" fillId="0" borderId="17" xfId="203" applyBorder="1"/>
    <xf numFmtId="0" fontId="19" fillId="0" borderId="17" xfId="203" applyBorder="1" applyAlignment="1">
      <alignment vertical="center"/>
    </xf>
    <xf numFmtId="0" fontId="20" fillId="0" borderId="0" xfId="155" applyAlignment="1"/>
    <xf numFmtId="0" fontId="19" fillId="0" borderId="0" xfId="203" applyAlignment="1" applyProtection="1">
      <alignment vertical="center"/>
      <protection locked="0"/>
    </xf>
    <xf numFmtId="0" fontId="19" fillId="25" borderId="65" xfId="97" applyFont="1" applyFill="1" applyBorder="1" applyAlignment="1" applyProtection="1">
      <alignment horizontal="center" vertical="center"/>
      <protection locked="0"/>
    </xf>
    <xf numFmtId="0" fontId="37" fillId="35" borderId="71" xfId="97" applyFont="1" applyFill="1" applyBorder="1" applyAlignment="1">
      <alignment horizontal="center" vertical="center"/>
    </xf>
    <xf numFmtId="0" fontId="19" fillId="0" borderId="48" xfId="203" applyBorder="1" applyAlignment="1">
      <alignment horizontal="center" vertical="center"/>
    </xf>
    <xf numFmtId="0" fontId="19" fillId="25" borderId="43" xfId="203" applyFill="1" applyBorder="1" applyAlignment="1">
      <alignment horizontal="center" vertical="center" wrapText="1"/>
    </xf>
    <xf numFmtId="0" fontId="19" fillId="0" borderId="30" xfId="203" applyBorder="1" applyAlignment="1">
      <alignment horizontal="left" vertical="center" wrapText="1"/>
    </xf>
    <xf numFmtId="0" fontId="19" fillId="0" borderId="30" xfId="203" applyBorder="1" applyAlignment="1">
      <alignment vertical="center" wrapText="1"/>
    </xf>
    <xf numFmtId="0" fontId="45" fillId="28" borderId="86" xfId="203" applyFont="1" applyFill="1" applyBorder="1" applyAlignment="1">
      <alignment horizontal="center" vertical="center" wrapText="1"/>
    </xf>
    <xf numFmtId="0" fontId="51" fillId="0" borderId="0" xfId="288" applyFont="1"/>
    <xf numFmtId="0" fontId="51" fillId="0" borderId="52" xfId="288" applyFont="1" applyBorder="1"/>
    <xf numFmtId="0" fontId="8" fillId="0" borderId="52" xfId="288" applyBorder="1"/>
    <xf numFmtId="0" fontId="37" fillId="35" borderId="53" xfId="0" applyFont="1" applyFill="1" applyBorder="1" applyAlignment="1">
      <alignment vertical="center"/>
    </xf>
    <xf numFmtId="0" fontId="51" fillId="35" borderId="54" xfId="288" applyFont="1" applyFill="1" applyBorder="1"/>
    <xf numFmtId="0" fontId="51" fillId="35" borderId="17" xfId="288" applyFont="1" applyFill="1" applyBorder="1"/>
    <xf numFmtId="0" fontId="51" fillId="35" borderId="56" xfId="288" applyFont="1" applyFill="1" applyBorder="1"/>
    <xf numFmtId="0" fontId="51" fillId="0" borderId="77" xfId="288" applyFont="1" applyBorder="1"/>
    <xf numFmtId="0" fontId="53" fillId="0" borderId="69" xfId="288" applyFont="1" applyBorder="1"/>
    <xf numFmtId="0" fontId="51" fillId="0" borderId="92" xfId="288" applyFont="1" applyBorder="1"/>
    <xf numFmtId="0" fontId="51" fillId="0" borderId="38" xfId="288" applyFont="1" applyBorder="1"/>
    <xf numFmtId="0" fontId="55" fillId="0" borderId="93" xfId="288" applyFont="1" applyBorder="1"/>
    <xf numFmtId="0" fontId="51" fillId="0" borderId="91" xfId="288" applyFont="1" applyBorder="1"/>
    <xf numFmtId="0" fontId="51" fillId="0" borderId="63" xfId="288" applyFont="1" applyBorder="1"/>
    <xf numFmtId="0" fontId="51" fillId="0" borderId="59" xfId="288" applyFont="1" applyBorder="1"/>
    <xf numFmtId="0" fontId="37" fillId="35" borderId="93" xfId="0" applyFont="1" applyFill="1" applyBorder="1" applyAlignment="1">
      <alignment vertical="center"/>
    </xf>
    <xf numFmtId="0" fontId="51" fillId="35" borderId="91" xfId="288" applyFont="1" applyFill="1" applyBorder="1"/>
    <xf numFmtId="0" fontId="51" fillId="35" borderId="69" xfId="288" applyFont="1" applyFill="1" applyBorder="1"/>
    <xf numFmtId="0" fontId="51" fillId="35" borderId="92" xfId="288" applyFont="1" applyFill="1" applyBorder="1"/>
    <xf numFmtId="0" fontId="51" fillId="0" borderId="69" xfId="288" applyFont="1" applyBorder="1"/>
    <xf numFmtId="9" fontId="37" fillId="28" borderId="13" xfId="200" applyFont="1" applyFill="1" applyBorder="1" applyAlignment="1">
      <alignment horizontal="center" vertical="center"/>
    </xf>
    <xf numFmtId="0" fontId="51" fillId="35" borderId="58" xfId="288" applyFont="1" applyFill="1" applyBorder="1"/>
    <xf numFmtId="0" fontId="55" fillId="35" borderId="42" xfId="0" applyFont="1" applyFill="1" applyBorder="1" applyAlignment="1">
      <alignment horizontal="center"/>
    </xf>
    <xf numFmtId="0" fontId="51" fillId="35" borderId="91" xfId="288" applyFont="1" applyFill="1" applyBorder="1" applyAlignment="1">
      <alignment horizontal="center" vertical="center"/>
    </xf>
    <xf numFmtId="0" fontId="51" fillId="35" borderId="58" xfId="288" applyFont="1" applyFill="1" applyBorder="1" applyAlignment="1">
      <alignment horizontal="center" vertical="center"/>
    </xf>
    <xf numFmtId="0" fontId="51" fillId="0" borderId="13" xfId="0" applyFont="1" applyBorder="1" applyAlignment="1">
      <alignment horizontal="center" vertical="center"/>
    </xf>
    <xf numFmtId="0" fontId="34" fillId="25" borderId="13" xfId="0" applyFont="1" applyFill="1" applyBorder="1" applyAlignment="1" applyProtection="1">
      <alignment horizontal="center" vertical="center"/>
      <protection locked="0"/>
    </xf>
    <xf numFmtId="9" fontId="19" fillId="25" borderId="13" xfId="200" applyFont="1" applyFill="1" applyBorder="1" applyAlignment="1" applyProtection="1">
      <alignment horizontal="center" vertical="center"/>
      <protection locked="0"/>
    </xf>
    <xf numFmtId="167" fontId="19" fillId="25" borderId="13" xfId="111" applyNumberFormat="1" applyFont="1" applyFill="1" applyBorder="1" applyAlignment="1" applyProtection="1">
      <alignment horizontal="center" vertical="center"/>
      <protection locked="0"/>
    </xf>
    <xf numFmtId="0" fontId="34" fillId="35" borderId="105" xfId="203" applyFont="1" applyFill="1" applyBorder="1" applyAlignment="1">
      <alignment vertical="center" wrapText="1"/>
    </xf>
    <xf numFmtId="0" fontId="34" fillId="35" borderId="110" xfId="203" applyFont="1" applyFill="1" applyBorder="1" applyAlignment="1">
      <alignment vertical="center" wrapText="1"/>
    </xf>
    <xf numFmtId="0" fontId="34" fillId="35" borderId="106" xfId="203" applyFont="1" applyFill="1" applyBorder="1" applyAlignment="1">
      <alignment horizontal="center" vertical="center" wrapText="1"/>
    </xf>
    <xf numFmtId="0" fontId="71" fillId="0" borderId="13" xfId="0" applyFont="1" applyBorder="1" applyAlignment="1">
      <alignment vertical="center" wrapText="1"/>
    </xf>
    <xf numFmtId="0" fontId="71" fillId="0" borderId="72" xfId="0" applyFont="1" applyBorder="1" applyAlignment="1">
      <alignment horizontal="center" vertical="center" wrapText="1"/>
    </xf>
    <xf numFmtId="0" fontId="19" fillId="25" borderId="13" xfId="203" applyFill="1" applyBorder="1" applyAlignment="1">
      <alignment vertical="center" wrapText="1"/>
    </xf>
    <xf numFmtId="0" fontId="71" fillId="0" borderId="72" xfId="0" applyFont="1" applyBorder="1" applyAlignment="1">
      <alignment vertical="center" wrapText="1"/>
    </xf>
    <xf numFmtId="0" fontId="71" fillId="0" borderId="43" xfId="0" applyFont="1" applyBorder="1" applyAlignment="1">
      <alignment horizontal="center" vertical="center" wrapText="1"/>
    </xf>
    <xf numFmtId="0" fontId="19" fillId="25" borderId="72" xfId="203" applyFill="1" applyBorder="1" applyAlignment="1">
      <alignment horizontal="center" vertical="center" wrapText="1"/>
    </xf>
    <xf numFmtId="0" fontId="79" fillId="0" borderId="13" xfId="0" applyFont="1" applyBorder="1" applyAlignment="1">
      <alignment vertical="center" wrapText="1"/>
    </xf>
    <xf numFmtId="0" fontId="74" fillId="0" borderId="0" xfId="0" applyFont="1" applyAlignment="1">
      <alignment vertical="center"/>
    </xf>
    <xf numFmtId="0" fontId="19" fillId="0" borderId="0" xfId="203" applyAlignment="1">
      <alignment horizontal="left" vertical="center" wrapText="1"/>
    </xf>
    <xf numFmtId="0" fontId="19" fillId="25" borderId="48" xfId="203" applyFill="1" applyBorder="1" applyAlignment="1" applyProtection="1">
      <alignment horizontal="center" vertical="center" wrapText="1"/>
      <protection locked="0"/>
    </xf>
    <xf numFmtId="0" fontId="19" fillId="0" borderId="13" xfId="203" applyBorder="1" applyAlignment="1" applyProtection="1">
      <alignment horizontal="center" vertical="center" wrapText="1"/>
      <protection locked="0"/>
    </xf>
    <xf numFmtId="0" fontId="50" fillId="0" borderId="0" xfId="203" applyFont="1" applyAlignment="1">
      <alignment vertical="center"/>
    </xf>
    <xf numFmtId="0" fontId="51" fillId="0" borderId="0" xfId="350" applyFont="1" applyAlignment="1">
      <alignment vertical="center"/>
    </xf>
    <xf numFmtId="0" fontId="50" fillId="0" borderId="52" xfId="203" applyFont="1" applyBorder="1" applyAlignment="1">
      <alignment horizontal="center" vertical="center"/>
    </xf>
    <xf numFmtId="0" fontId="50" fillId="0" borderId="52" xfId="203" applyFont="1" applyBorder="1" applyAlignment="1">
      <alignment vertical="center"/>
    </xf>
    <xf numFmtId="0" fontId="50" fillId="0" borderId="0" xfId="203" applyFont="1" applyAlignment="1">
      <alignment horizontal="center" vertical="center"/>
    </xf>
    <xf numFmtId="0" fontId="51" fillId="0" borderId="63" xfId="350" applyFont="1" applyBorder="1" applyAlignment="1">
      <alignment vertical="center"/>
    </xf>
    <xf numFmtId="0" fontId="56" fillId="35" borderId="53" xfId="350" applyFont="1" applyFill="1" applyBorder="1" applyAlignment="1">
      <alignment horizontal="left" vertical="center"/>
    </xf>
    <xf numFmtId="0" fontId="56" fillId="35" borderId="36" xfId="350" applyFont="1" applyFill="1" applyBorder="1" applyAlignment="1">
      <alignment horizontal="center" vertical="center"/>
    </xf>
    <xf numFmtId="0" fontId="56" fillId="35" borderId="56" xfId="350" applyFont="1" applyFill="1" applyBorder="1" applyAlignment="1">
      <alignment horizontal="left" vertical="center"/>
    </xf>
    <xf numFmtId="0" fontId="71" fillId="0" borderId="112" xfId="350" applyFont="1" applyBorder="1" applyAlignment="1">
      <alignment vertical="center"/>
    </xf>
    <xf numFmtId="0" fontId="0" fillId="0" borderId="41" xfId="350" applyFont="1" applyBorder="1" applyAlignment="1">
      <alignment vertical="center"/>
    </xf>
    <xf numFmtId="0" fontId="71" fillId="0" borderId="113" xfId="350" applyFont="1" applyBorder="1" applyAlignment="1">
      <alignment vertical="center"/>
    </xf>
    <xf numFmtId="0" fontId="71" fillId="0" borderId="43" xfId="350" applyFont="1" applyBorder="1" applyAlignment="1">
      <alignment vertical="center"/>
    </xf>
    <xf numFmtId="0" fontId="0" fillId="0" borderId="0" xfId="350" applyFont="1" applyAlignment="1">
      <alignment vertical="center"/>
    </xf>
    <xf numFmtId="0" fontId="19" fillId="25" borderId="13" xfId="98" applyFont="1" applyFill="1" applyBorder="1" applyAlignment="1">
      <alignment horizontal="right" vertical="center"/>
    </xf>
    <xf numFmtId="0" fontId="0" fillId="0" borderId="48" xfId="350" applyFont="1" applyBorder="1" applyAlignment="1">
      <alignment horizontal="left" vertical="center" wrapText="1"/>
    </xf>
    <xf numFmtId="0" fontId="71" fillId="0" borderId="42" xfId="350" applyFont="1" applyBorder="1" applyAlignment="1">
      <alignment vertical="center"/>
    </xf>
    <xf numFmtId="0" fontId="0" fillId="0" borderId="43" xfId="350" applyFont="1" applyBorder="1" applyAlignment="1">
      <alignment vertical="center"/>
    </xf>
    <xf numFmtId="0" fontId="6" fillId="0" borderId="48" xfId="350" applyBorder="1"/>
    <xf numFmtId="0" fontId="71" fillId="0" borderId="87" xfId="350" applyFont="1" applyBorder="1" applyAlignment="1">
      <alignment vertical="center"/>
    </xf>
    <xf numFmtId="0" fontId="71" fillId="0" borderId="85" xfId="350" applyFont="1" applyBorder="1" applyAlignment="1">
      <alignment vertical="center"/>
    </xf>
    <xf numFmtId="0" fontId="0" fillId="0" borderId="85" xfId="350" applyFont="1" applyBorder="1" applyAlignment="1">
      <alignment vertical="center"/>
    </xf>
    <xf numFmtId="0" fontId="0" fillId="0" borderId="46" xfId="350" applyFont="1" applyBorder="1" applyAlignment="1">
      <alignment horizontal="left" vertical="center" wrapText="1"/>
    </xf>
    <xf numFmtId="0" fontId="71" fillId="0" borderId="92" xfId="350" applyFont="1" applyBorder="1" applyAlignment="1">
      <alignment vertical="center"/>
    </xf>
    <xf numFmtId="0" fontId="71" fillId="0" borderId="88" xfId="350" applyFont="1" applyBorder="1" applyAlignment="1">
      <alignment vertical="center"/>
    </xf>
    <xf numFmtId="0" fontId="71" fillId="0" borderId="90" xfId="350" applyFont="1" applyBorder="1" applyAlignment="1">
      <alignment vertical="center"/>
    </xf>
    <xf numFmtId="0" fontId="71" fillId="0" borderId="0" xfId="98" applyFont="1" applyFill="1" applyBorder="1" applyAlignment="1">
      <alignment vertical="center"/>
    </xf>
    <xf numFmtId="0" fontId="71" fillId="0" borderId="69" xfId="350" applyFont="1" applyBorder="1" applyAlignment="1">
      <alignment horizontal="left" vertical="center" wrapText="1"/>
    </xf>
    <xf numFmtId="0" fontId="71" fillId="0" borderId="38" xfId="350" applyFont="1" applyBorder="1" applyAlignment="1">
      <alignment vertical="center"/>
    </xf>
    <xf numFmtId="0" fontId="71" fillId="0" borderId="0" xfId="350" applyFont="1" applyAlignment="1">
      <alignment horizontal="left" vertical="center" wrapText="1"/>
    </xf>
    <xf numFmtId="0" fontId="51" fillId="0" borderId="90" xfId="350" applyFont="1" applyBorder="1" applyAlignment="1">
      <alignment vertical="center"/>
    </xf>
    <xf numFmtId="0" fontId="51" fillId="0" borderId="38" xfId="350" applyFont="1" applyBorder="1" applyAlignment="1">
      <alignment vertical="center"/>
    </xf>
    <xf numFmtId="0" fontId="56" fillId="35" borderId="93" xfId="6" applyFont="1" applyFill="1" applyBorder="1" applyAlignment="1">
      <alignment horizontal="left" vertical="center"/>
    </xf>
    <xf numFmtId="0" fontId="56" fillId="35" borderId="13" xfId="6" applyFont="1" applyFill="1" applyBorder="1" applyAlignment="1">
      <alignment horizontal="center" vertical="center"/>
    </xf>
    <xf numFmtId="0" fontId="56" fillId="35" borderId="58" xfId="6" applyFont="1" applyFill="1" applyBorder="1" applyAlignment="1">
      <alignment horizontal="left" vertical="center"/>
    </xf>
    <xf numFmtId="0" fontId="71" fillId="0" borderId="85" xfId="350" quotePrefix="1" applyFont="1" applyBorder="1" applyAlignment="1">
      <alignment vertical="center"/>
    </xf>
    <xf numFmtId="166" fontId="19" fillId="28" borderId="13" xfId="351" applyNumberFormat="1" applyFont="1" applyFill="1" applyBorder="1" applyAlignment="1">
      <alignment horizontal="right" vertical="center"/>
    </xf>
    <xf numFmtId="166" fontId="71" fillId="28" borderId="13" xfId="351" applyNumberFormat="1" applyFont="1" applyFill="1" applyBorder="1" applyAlignment="1">
      <alignment horizontal="center" vertical="center"/>
    </xf>
    <xf numFmtId="0" fontId="71" fillId="0" borderId="0" xfId="350" applyFont="1" applyAlignment="1">
      <alignment vertical="center"/>
    </xf>
    <xf numFmtId="0" fontId="53" fillId="28" borderId="115" xfId="350" applyFont="1" applyFill="1" applyBorder="1" applyAlignment="1">
      <alignment vertical="center"/>
    </xf>
    <xf numFmtId="0" fontId="55" fillId="0" borderId="0" xfId="350" applyFont="1" applyAlignment="1">
      <alignment vertical="center"/>
    </xf>
    <xf numFmtId="0" fontId="53" fillId="28" borderId="18" xfId="350" applyFont="1" applyFill="1" applyBorder="1" applyAlignment="1">
      <alignment vertical="center"/>
    </xf>
    <xf numFmtId="1" fontId="32" fillId="28" borderId="12" xfId="351" applyNumberFormat="1" applyFont="1" applyFill="1" applyBorder="1" applyAlignment="1">
      <alignment horizontal="center" vertical="center"/>
    </xf>
    <xf numFmtId="0" fontId="63" fillId="0" borderId="92" xfId="350" applyFont="1" applyBorder="1" applyAlignment="1">
      <alignment vertical="center"/>
    </xf>
    <xf numFmtId="0" fontId="55" fillId="0" borderId="38" xfId="350" applyFont="1" applyBorder="1" applyAlignment="1">
      <alignment vertical="center"/>
    </xf>
    <xf numFmtId="0" fontId="53" fillId="28" borderId="116" xfId="350" applyFont="1" applyFill="1" applyBorder="1" applyAlignment="1">
      <alignment vertical="center"/>
    </xf>
    <xf numFmtId="0" fontId="53" fillId="28" borderId="14" xfId="350" applyFont="1" applyFill="1" applyBorder="1" applyAlignment="1">
      <alignment vertical="center"/>
    </xf>
    <xf numFmtId="0" fontId="51" fillId="0" borderId="0" xfId="350" applyFont="1"/>
    <xf numFmtId="0" fontId="0" fillId="0" borderId="38" xfId="350" applyFont="1" applyBorder="1" applyAlignment="1">
      <alignment vertical="center"/>
    </xf>
    <xf numFmtId="0" fontId="53" fillId="28" borderId="117" xfId="350" applyFont="1" applyFill="1" applyBorder="1" applyAlignment="1">
      <alignment vertical="center"/>
    </xf>
    <xf numFmtId="0" fontId="71" fillId="0" borderId="44" xfId="350" applyFont="1" applyBorder="1" applyAlignment="1">
      <alignment horizontal="center" vertical="center"/>
    </xf>
    <xf numFmtId="0" fontId="0" fillId="0" borderId="44" xfId="350" applyFont="1" applyBorder="1" applyAlignment="1">
      <alignment horizontal="center" vertical="center"/>
    </xf>
    <xf numFmtId="0" fontId="53" fillId="0" borderId="35" xfId="350" applyFont="1" applyBorder="1" applyAlignment="1">
      <alignment vertical="center"/>
    </xf>
    <xf numFmtId="0" fontId="53" fillId="0" borderId="36" xfId="350" applyFont="1" applyBorder="1" applyAlignment="1">
      <alignment horizontal="center" vertical="center"/>
    </xf>
    <xf numFmtId="0" fontId="53" fillId="0" borderId="37" xfId="350" applyFont="1" applyBorder="1" applyAlignment="1">
      <alignment horizontal="center" vertical="center"/>
    </xf>
    <xf numFmtId="0" fontId="53" fillId="0" borderId="42" xfId="350" applyFont="1" applyBorder="1" applyAlignment="1">
      <alignment vertical="center"/>
    </xf>
    <xf numFmtId="1" fontId="32" fillId="0" borderId="13" xfId="351" applyNumberFormat="1" applyFont="1" applyBorder="1" applyAlignment="1">
      <alignment horizontal="center" vertical="center"/>
    </xf>
    <xf numFmtId="0" fontId="55" fillId="0" borderId="43" xfId="350" applyFont="1" applyBorder="1" applyAlignment="1">
      <alignment horizontal="center" vertical="center"/>
    </xf>
    <xf numFmtId="0" fontId="51" fillId="0" borderId="0" xfId="350" applyFont="1" applyAlignment="1">
      <alignment horizontal="left"/>
    </xf>
    <xf numFmtId="0" fontId="53" fillId="0" borderId="49" xfId="350" applyFont="1" applyBorder="1" applyAlignment="1">
      <alignment vertical="center"/>
    </xf>
    <xf numFmtId="1" fontId="32" fillId="0" borderId="50" xfId="351" applyNumberFormat="1" applyFont="1" applyBorder="1" applyAlignment="1">
      <alignment horizontal="center" vertical="center"/>
    </xf>
    <xf numFmtId="0" fontId="55" fillId="0" borderId="51" xfId="350" applyFont="1" applyBorder="1" applyAlignment="1">
      <alignment horizontal="center" vertical="center"/>
    </xf>
    <xf numFmtId="0" fontId="51" fillId="0" borderId="118" xfId="350" applyFont="1" applyBorder="1"/>
    <xf numFmtId="0" fontId="56" fillId="0" borderId="119" xfId="350" applyFont="1" applyBorder="1" applyAlignment="1">
      <alignment horizontal="center"/>
    </xf>
    <xf numFmtId="0" fontId="51" fillId="0" borderId="0" xfId="205" applyFont="1" applyAlignment="1">
      <alignment vertical="center"/>
    </xf>
    <xf numFmtId="0" fontId="51" fillId="0" borderId="0" xfId="205" applyFont="1"/>
    <xf numFmtId="0" fontId="32" fillId="0" borderId="0" xfId="203" applyFont="1" applyAlignment="1">
      <alignment horizontal="right" vertical="center"/>
    </xf>
    <xf numFmtId="0" fontId="19" fillId="0" borderId="78" xfId="203" applyBorder="1" applyAlignment="1">
      <alignment vertical="center" wrapText="1"/>
    </xf>
    <xf numFmtId="0" fontId="51" fillId="0" borderId="58" xfId="205" applyFont="1" applyBorder="1" applyAlignment="1">
      <alignment vertical="center"/>
    </xf>
    <xf numFmtId="0" fontId="0" fillId="0" borderId="0" xfId="205" applyFont="1" applyAlignment="1">
      <alignment vertical="center"/>
    </xf>
    <xf numFmtId="0" fontId="19" fillId="0" borderId="42" xfId="203" applyBorder="1" applyAlignment="1">
      <alignment vertical="center" wrapText="1"/>
    </xf>
    <xf numFmtId="0" fontId="51" fillId="0" borderId="93" xfId="205" applyFont="1" applyBorder="1"/>
    <xf numFmtId="0" fontId="51" fillId="0" borderId="91" xfId="205" applyFont="1" applyBorder="1" applyAlignment="1">
      <alignment horizontal="right" vertical="center"/>
    </xf>
    <xf numFmtId="0" fontId="37" fillId="0" borderId="104" xfId="60" applyFont="1" applyFill="1" applyBorder="1" applyAlignment="1">
      <alignment vertical="center"/>
    </xf>
    <xf numFmtId="166" fontId="37" fillId="28" borderId="72" xfId="60" applyNumberFormat="1" applyFont="1" applyFill="1" applyBorder="1" applyAlignment="1">
      <alignment horizontal="center" vertical="center"/>
    </xf>
    <xf numFmtId="0" fontId="37" fillId="0" borderId="102" xfId="60" applyFont="1" applyFill="1" applyBorder="1" applyAlignment="1">
      <alignment vertical="center"/>
    </xf>
    <xf numFmtId="0" fontId="37" fillId="0" borderId="78" xfId="60" applyFont="1" applyFill="1" applyBorder="1" applyAlignment="1">
      <alignment vertical="center"/>
    </xf>
    <xf numFmtId="166" fontId="37" fillId="28" borderId="13" xfId="60" applyNumberFormat="1" applyFont="1" applyFill="1" applyBorder="1" applyAlignment="1">
      <alignment horizontal="center" vertical="center"/>
    </xf>
    <xf numFmtId="0" fontId="37" fillId="0" borderId="43" xfId="60" applyFont="1" applyFill="1" applyBorder="1" applyAlignment="1">
      <alignment vertical="center"/>
    </xf>
    <xf numFmtId="0" fontId="62" fillId="0" borderId="78" xfId="205" applyFont="1" applyBorder="1" applyAlignment="1">
      <alignment vertical="center"/>
    </xf>
    <xf numFmtId="0" fontId="62" fillId="0" borderId="0" xfId="205" applyFont="1" applyAlignment="1">
      <alignment horizontal="center" vertical="center"/>
    </xf>
    <xf numFmtId="0" fontId="62" fillId="0" borderId="38" xfId="205" applyFont="1" applyBorder="1" applyAlignment="1">
      <alignment vertical="center"/>
    </xf>
    <xf numFmtId="0" fontId="62" fillId="0" borderId="90" xfId="205" applyFont="1" applyBorder="1" applyAlignment="1">
      <alignment vertical="center"/>
    </xf>
    <xf numFmtId="0" fontId="62" fillId="0" borderId="63" xfId="205" applyFont="1" applyBorder="1" applyAlignment="1">
      <alignment horizontal="right" vertical="center"/>
    </xf>
    <xf numFmtId="0" fontId="37" fillId="35" borderId="93" xfId="60" applyFont="1" applyFill="1" applyBorder="1" applyAlignment="1">
      <alignment vertical="center"/>
    </xf>
    <xf numFmtId="1" fontId="37" fillId="28" borderId="72" xfId="60" applyNumberFormat="1" applyFont="1" applyFill="1" applyBorder="1" applyAlignment="1">
      <alignment horizontal="center" vertical="center"/>
    </xf>
    <xf numFmtId="0" fontId="51" fillId="0" borderId="93" xfId="205" applyFont="1" applyBorder="1" applyAlignment="1">
      <alignment vertical="center"/>
    </xf>
    <xf numFmtId="0" fontId="51" fillId="0" borderId="69" xfId="205" applyFont="1" applyBorder="1" applyAlignment="1">
      <alignment horizontal="right" vertical="center"/>
    </xf>
    <xf numFmtId="0" fontId="51" fillId="0" borderId="92" xfId="205" applyFont="1" applyBorder="1" applyAlignment="1">
      <alignment vertical="center"/>
    </xf>
    <xf numFmtId="0" fontId="32" fillId="28" borderId="99" xfId="205" applyFont="1" applyFill="1" applyBorder="1" applyAlignment="1">
      <alignment vertical="center" wrapText="1"/>
    </xf>
    <xf numFmtId="0" fontId="55" fillId="0" borderId="0" xfId="205" applyFont="1" applyAlignment="1">
      <alignment vertical="center"/>
    </xf>
    <xf numFmtId="166" fontId="59" fillId="25" borderId="13" xfId="95" applyNumberFormat="1" applyFont="1" applyFill="1" applyBorder="1" applyAlignment="1" applyProtection="1">
      <alignment horizontal="center" vertical="center"/>
      <protection locked="0"/>
    </xf>
    <xf numFmtId="0" fontId="32" fillId="0" borderId="0" xfId="203" applyFont="1" applyAlignment="1">
      <alignment horizontal="left"/>
    </xf>
    <xf numFmtId="0" fontId="19" fillId="0" borderId="0" xfId="203" applyAlignment="1">
      <alignment horizontal="left"/>
    </xf>
    <xf numFmtId="0" fontId="34" fillId="35" borderId="60" xfId="203" applyFont="1" applyFill="1" applyBorder="1" applyAlignment="1">
      <alignment horizontal="center" vertical="center" wrapText="1"/>
    </xf>
    <xf numFmtId="0" fontId="37" fillId="25" borderId="41" xfId="97" applyFont="1" applyFill="1" applyBorder="1" applyAlignment="1">
      <alignment horizontal="center" vertical="center" wrapText="1"/>
    </xf>
    <xf numFmtId="0" fontId="19" fillId="0" borderId="72" xfId="203" applyBorder="1" applyAlignment="1">
      <alignment horizontal="center" vertical="center" wrapText="1"/>
    </xf>
    <xf numFmtId="0" fontId="31" fillId="0" borderId="0" xfId="203" applyFont="1"/>
    <xf numFmtId="0" fontId="32" fillId="28" borderId="49" xfId="203" applyFont="1" applyFill="1" applyBorder="1" applyAlignment="1">
      <alignment vertical="center" wrapText="1"/>
    </xf>
    <xf numFmtId="0" fontId="32" fillId="28" borderId="98" xfId="203" applyFont="1" applyFill="1" applyBorder="1" applyAlignment="1">
      <alignment horizontal="center" vertical="center"/>
    </xf>
    <xf numFmtId="0" fontId="32" fillId="28" borderId="68" xfId="203" applyFont="1" applyFill="1" applyBorder="1" applyAlignment="1">
      <alignment horizontal="center" vertical="center"/>
    </xf>
    <xf numFmtId="0" fontId="34" fillId="35" borderId="60" xfId="203" applyFont="1" applyFill="1" applyBorder="1" applyAlignment="1">
      <alignment vertical="center" wrapText="1"/>
    </xf>
    <xf numFmtId="0" fontId="37" fillId="35" borderId="71" xfId="97" applyFont="1" applyFill="1" applyBorder="1" applyAlignment="1">
      <alignment horizontal="center" vertical="center" wrapText="1"/>
    </xf>
    <xf numFmtId="0" fontId="19" fillId="0" borderId="90" xfId="0" applyFont="1" applyBorder="1" applyAlignment="1">
      <alignment vertical="center" wrapText="1"/>
    </xf>
    <xf numFmtId="0" fontId="32" fillId="28" borderId="98" xfId="203" applyFont="1" applyFill="1" applyBorder="1" applyAlignment="1">
      <alignment vertical="center"/>
    </xf>
    <xf numFmtId="0" fontId="62" fillId="35" borderId="41" xfId="97" applyFont="1" applyFill="1" applyBorder="1" applyAlignment="1">
      <alignment horizontal="center" vertical="center"/>
    </xf>
    <xf numFmtId="0" fontId="42" fillId="0" borderId="42" xfId="203" applyFont="1" applyBorder="1" applyAlignment="1">
      <alignment horizontal="center" vertical="center" wrapText="1"/>
    </xf>
    <xf numFmtId="0" fontId="49" fillId="0" borderId="13" xfId="203" applyFont="1" applyBorder="1" applyAlignment="1">
      <alignment horizontal="center" vertical="center" wrapText="1"/>
    </xf>
    <xf numFmtId="0" fontId="49" fillId="0" borderId="72" xfId="203" applyFont="1" applyBorder="1" applyAlignment="1">
      <alignment horizontal="center" vertical="center" wrapText="1"/>
    </xf>
    <xf numFmtId="0" fontId="42" fillId="0" borderId="76" xfId="203" applyFont="1" applyBorder="1" applyAlignment="1">
      <alignment horizontal="center" vertical="center" wrapText="1"/>
    </xf>
    <xf numFmtId="0" fontId="49" fillId="0" borderId="64" xfId="203" applyFont="1" applyBorder="1" applyAlignment="1">
      <alignment horizontal="center" vertical="center" wrapText="1"/>
    </xf>
    <xf numFmtId="0" fontId="49" fillId="0" borderId="77" xfId="203" applyFont="1" applyBorder="1" applyAlignment="1">
      <alignment horizontal="center" vertical="center" wrapText="1"/>
    </xf>
    <xf numFmtId="0" fontId="75" fillId="0" borderId="0" xfId="348" applyAlignment="1" applyProtection="1">
      <alignment vertical="center" wrapText="1"/>
      <protection locked="0"/>
    </xf>
    <xf numFmtId="0" fontId="75" fillId="25" borderId="65" xfId="349" applyFont="1" applyFill="1" applyBorder="1" applyAlignment="1" applyProtection="1">
      <alignment vertical="center" wrapText="1"/>
      <protection locked="0"/>
    </xf>
    <xf numFmtId="0" fontId="32" fillId="0" borderId="52" xfId="203" applyFont="1" applyBorder="1" applyAlignment="1">
      <alignment horizontal="center"/>
    </xf>
    <xf numFmtId="0" fontId="19" fillId="0" borderId="0" xfId="203" applyAlignment="1">
      <alignment horizontal="left" wrapText="1"/>
    </xf>
    <xf numFmtId="0" fontId="34" fillId="38" borderId="41" xfId="203" applyFont="1" applyFill="1" applyBorder="1" applyAlignment="1">
      <alignment horizontal="left" vertical="center"/>
    </xf>
    <xf numFmtId="0" fontId="34" fillId="38" borderId="71" xfId="203" applyFont="1" applyFill="1" applyBorder="1" applyAlignment="1">
      <alignment horizontal="center" vertical="center"/>
    </xf>
    <xf numFmtId="0" fontId="19" fillId="0" borderId="57" xfId="203" applyBorder="1" applyAlignment="1">
      <alignment horizontal="left" vertical="center" wrapText="1"/>
    </xf>
    <xf numFmtId="0" fontId="19" fillId="0" borderId="48" xfId="203" applyBorder="1" applyAlignment="1">
      <alignment vertical="center"/>
    </xf>
    <xf numFmtId="0" fontId="32" fillId="28" borderId="94" xfId="203" applyFont="1" applyFill="1" applyBorder="1" applyAlignment="1">
      <alignment vertical="center"/>
    </xf>
    <xf numFmtId="1" fontId="32" fillId="28" borderId="68" xfId="203" applyNumberFormat="1" applyFont="1" applyFill="1" applyBorder="1" applyAlignment="1">
      <alignment horizontal="center" vertical="center"/>
    </xf>
    <xf numFmtId="0" fontId="31" fillId="0" borderId="78" xfId="203" applyFont="1" applyBorder="1" applyAlignment="1">
      <alignment vertical="center"/>
    </xf>
    <xf numFmtId="0" fontId="19" fillId="0" borderId="90" xfId="203" applyBorder="1"/>
    <xf numFmtId="166" fontId="64" fillId="25" borderId="73" xfId="97" applyNumberFormat="1" applyFont="1" applyFill="1" applyBorder="1" applyAlignment="1" applyProtection="1">
      <alignment horizontal="center" vertical="center"/>
      <protection locked="0"/>
    </xf>
    <xf numFmtId="0" fontId="34" fillId="38" borderId="100" xfId="203" applyFont="1" applyFill="1" applyBorder="1" applyAlignment="1">
      <alignment horizontal="left" vertical="center"/>
    </xf>
    <xf numFmtId="0" fontId="34" fillId="38" borderId="41" xfId="203" applyFont="1" applyFill="1" applyBorder="1" applyAlignment="1">
      <alignment horizontal="center" vertical="center"/>
    </xf>
    <xf numFmtId="0" fontId="19" fillId="0" borderId="76" xfId="203" applyBorder="1" applyAlignment="1">
      <alignment horizontal="left" vertical="center" wrapText="1"/>
    </xf>
    <xf numFmtId="0" fontId="19" fillId="0" borderId="107" xfId="203" applyBorder="1" applyAlignment="1">
      <alignment vertical="center"/>
    </xf>
    <xf numFmtId="0" fontId="19" fillId="0" borderId="100" xfId="203" applyBorder="1"/>
    <xf numFmtId="166" fontId="64" fillId="25" borderId="48" xfId="97" applyNumberFormat="1" applyFont="1" applyFill="1" applyBorder="1" applyAlignment="1" applyProtection="1">
      <alignment horizontal="center" vertical="center"/>
      <protection locked="0"/>
    </xf>
    <xf numFmtId="0" fontId="19" fillId="0" borderId="0" xfId="0" applyFont="1"/>
    <xf numFmtId="0" fontId="31" fillId="0" borderId="13" xfId="0" applyFont="1" applyBorder="1"/>
    <xf numFmtId="0" fontId="33" fillId="0" borderId="13" xfId="0" applyFont="1" applyBorder="1"/>
    <xf numFmtId="1" fontId="33" fillId="26" borderId="13" xfId="0" applyNumberFormat="1" applyFont="1" applyFill="1" applyBorder="1" applyAlignment="1">
      <alignment horizontal="center" vertical="center" wrapText="1"/>
    </xf>
    <xf numFmtId="0" fontId="31" fillId="0" borderId="13" xfId="0" applyFont="1" applyBorder="1" applyAlignment="1">
      <alignment wrapText="1"/>
    </xf>
    <xf numFmtId="14" fontId="32" fillId="25" borderId="13" xfId="0" applyNumberFormat="1" applyFont="1" applyFill="1" applyBorder="1" applyAlignment="1" applyProtection="1">
      <alignment horizontal="center" vertical="center" wrapText="1"/>
      <protection locked="0"/>
    </xf>
    <xf numFmtId="1" fontId="32" fillId="25" borderId="13" xfId="0" applyNumberFormat="1" applyFont="1" applyFill="1" applyBorder="1" applyAlignment="1" applyProtection="1">
      <alignment horizontal="center" vertical="center" wrapText="1"/>
      <protection locked="0"/>
    </xf>
    <xf numFmtId="1" fontId="32" fillId="0" borderId="13" xfId="0" applyNumberFormat="1" applyFont="1" applyBorder="1" applyAlignment="1" applyProtection="1">
      <alignment horizontal="center" vertical="center" wrapText="1"/>
      <protection locked="0"/>
    </xf>
    <xf numFmtId="0" fontId="36" fillId="0" borderId="0" xfId="0" applyFont="1" applyAlignment="1">
      <alignment horizontal="center" vertical="center"/>
    </xf>
    <xf numFmtId="164" fontId="35" fillId="0" borderId="0" xfId="0" applyNumberFormat="1" applyFont="1" applyAlignment="1">
      <alignment horizontal="center" vertical="center"/>
    </xf>
    <xf numFmtId="164" fontId="35" fillId="0" borderId="17" xfId="0" applyNumberFormat="1" applyFont="1" applyBorder="1" applyAlignment="1">
      <alignment horizontal="center" vertical="center"/>
    </xf>
    <xf numFmtId="0" fontId="33" fillId="0" borderId="0" xfId="0" applyFont="1" applyAlignment="1">
      <alignment vertical="center" wrapText="1"/>
    </xf>
    <xf numFmtId="0" fontId="38" fillId="0" borderId="0" xfId="0" applyFont="1" applyAlignment="1">
      <alignment horizontal="center" vertical="center"/>
    </xf>
    <xf numFmtId="0" fontId="34" fillId="0" borderId="20" xfId="0" applyFont="1" applyBorder="1" applyAlignment="1">
      <alignment horizontal="left" vertical="center"/>
    </xf>
    <xf numFmtId="0" fontId="35" fillId="0" borderId="20" xfId="0" applyFont="1" applyBorder="1" applyAlignment="1">
      <alignment horizontal="right" vertical="center" wrapText="1"/>
    </xf>
    <xf numFmtId="0" fontId="34" fillId="0" borderId="25" xfId="0" applyFont="1" applyBorder="1" applyAlignment="1">
      <alignment horizontal="center" vertical="center" wrapText="1"/>
    </xf>
    <xf numFmtId="0" fontId="34" fillId="0" borderId="26" xfId="0" applyFont="1" applyBorder="1" applyAlignment="1">
      <alignment horizontal="center" vertical="center" wrapText="1"/>
    </xf>
    <xf numFmtId="0" fontId="34" fillId="0" borderId="33" xfId="0" applyFont="1" applyBorder="1" applyAlignment="1">
      <alignment horizontal="center" vertical="center" wrapText="1"/>
    </xf>
    <xf numFmtId="0" fontId="30" fillId="24" borderId="35" xfId="0" applyFont="1" applyFill="1" applyBorder="1" applyAlignment="1">
      <alignment horizontal="center" vertical="center"/>
    </xf>
    <xf numFmtId="0" fontId="30" fillId="24" borderId="36" xfId="0" applyFont="1" applyFill="1" applyBorder="1" applyAlignment="1">
      <alignment horizontal="center" vertical="center" wrapText="1"/>
    </xf>
    <xf numFmtId="0" fontId="30" fillId="24" borderId="36" xfId="0" applyFont="1" applyFill="1" applyBorder="1" applyAlignment="1">
      <alignment horizontal="left" vertical="center" wrapText="1"/>
    </xf>
    <xf numFmtId="165" fontId="40" fillId="24" borderId="36" xfId="0" applyNumberFormat="1" applyFont="1" applyFill="1" applyBorder="1" applyAlignment="1">
      <alignment horizontal="center" vertical="center" wrapText="1"/>
    </xf>
    <xf numFmtId="1" fontId="30" fillId="24" borderId="37" xfId="203" applyNumberFormat="1" applyFont="1" applyFill="1" applyBorder="1" applyAlignment="1">
      <alignment horizontal="center" vertical="center"/>
    </xf>
    <xf numFmtId="0" fontId="34" fillId="0" borderId="42" xfId="0" applyFont="1" applyBorder="1" applyAlignment="1">
      <alignment horizontal="center" vertical="center"/>
    </xf>
    <xf numFmtId="164" fontId="34" fillId="0" borderId="13" xfId="0" applyNumberFormat="1" applyFont="1" applyBorder="1" applyAlignment="1">
      <alignment horizontal="center" vertical="center"/>
    </xf>
    <xf numFmtId="0" fontId="42" fillId="0" borderId="13" xfId="0" applyFont="1" applyBorder="1" applyAlignment="1">
      <alignment horizontal="center" vertical="center" wrapText="1"/>
    </xf>
    <xf numFmtId="0" fontId="34" fillId="0" borderId="13" xfId="0" applyFont="1" applyBorder="1" applyAlignment="1">
      <alignment horizontal="center" vertical="center"/>
    </xf>
    <xf numFmtId="0" fontId="34" fillId="0" borderId="64" xfId="0" applyFont="1" applyBorder="1" applyAlignment="1">
      <alignment horizontal="center" vertical="center"/>
    </xf>
    <xf numFmtId="0" fontId="34" fillId="0" borderId="50" xfId="0" applyFont="1" applyBorder="1" applyAlignment="1">
      <alignment horizontal="center" vertical="center"/>
    </xf>
    <xf numFmtId="0" fontId="19" fillId="0" borderId="52" xfId="0" applyFont="1" applyBorder="1" applyAlignment="1">
      <alignment horizontal="center" vertical="center" wrapText="1"/>
    </xf>
    <xf numFmtId="0" fontId="30" fillId="29" borderId="53" xfId="0" applyFont="1" applyFill="1" applyBorder="1" applyAlignment="1">
      <alignment horizontal="center" vertical="center"/>
    </xf>
    <xf numFmtId="164" fontId="30" fillId="29" borderId="54" xfId="0" applyNumberFormat="1" applyFont="1" applyFill="1" applyBorder="1" applyAlignment="1">
      <alignment horizontal="center" vertical="center"/>
    </xf>
    <xf numFmtId="0" fontId="30" fillId="29" borderId="36" xfId="0" applyFont="1" applyFill="1" applyBorder="1" applyAlignment="1">
      <alignment vertical="center" wrapText="1"/>
    </xf>
    <xf numFmtId="165" fontId="30" fillId="29" borderId="54" xfId="0" applyNumberFormat="1" applyFont="1" applyFill="1" applyBorder="1" applyAlignment="1">
      <alignment horizontal="center" vertical="center" wrapText="1"/>
    </xf>
    <xf numFmtId="1" fontId="30" fillId="29" borderId="37" xfId="0" applyNumberFormat="1" applyFont="1" applyFill="1" applyBorder="1" applyAlignment="1">
      <alignment horizontal="center" vertical="center" wrapText="1"/>
    </xf>
    <xf numFmtId="164" fontId="45" fillId="30" borderId="13" xfId="0" applyNumberFormat="1" applyFont="1" applyFill="1" applyBorder="1" applyAlignment="1">
      <alignment horizontal="center" vertical="center"/>
    </xf>
    <xf numFmtId="0" fontId="32" fillId="30" borderId="13" xfId="0" applyFont="1" applyFill="1" applyBorder="1" applyAlignment="1">
      <alignment vertical="center" wrapText="1"/>
    </xf>
    <xf numFmtId="165" fontId="32" fillId="31" borderId="13" xfId="0" applyNumberFormat="1" applyFont="1" applyFill="1" applyBorder="1" applyAlignment="1">
      <alignment horizontal="center" vertical="center" wrapText="1"/>
    </xf>
    <xf numFmtId="0" fontId="45" fillId="30" borderId="43" xfId="0" applyFont="1" applyFill="1" applyBorder="1" applyAlignment="1">
      <alignment horizontal="center" vertical="center" wrapText="1"/>
    </xf>
    <xf numFmtId="1" fontId="32" fillId="28" borderId="59" xfId="0" applyNumberFormat="1" applyFont="1" applyFill="1" applyBorder="1" applyAlignment="1">
      <alignment horizontal="center" vertical="center" wrapText="1"/>
    </xf>
    <xf numFmtId="0" fontId="76" fillId="31" borderId="42" xfId="0" applyFont="1" applyFill="1" applyBorder="1" applyAlignment="1">
      <alignment horizontal="center" vertical="center"/>
    </xf>
    <xf numFmtId="164" fontId="76" fillId="31" borderId="13" xfId="0" applyNumberFormat="1" applyFont="1" applyFill="1" applyBorder="1" applyAlignment="1">
      <alignment horizontal="center" vertical="center"/>
    </xf>
    <xf numFmtId="165" fontId="76" fillId="31" borderId="13" xfId="0" applyNumberFormat="1" applyFont="1" applyFill="1" applyBorder="1" applyAlignment="1">
      <alignment horizontal="center" vertical="center" wrapText="1"/>
    </xf>
    <xf numFmtId="1" fontId="76" fillId="30" borderId="43" xfId="0" applyNumberFormat="1" applyFont="1" applyFill="1" applyBorder="1" applyAlignment="1">
      <alignment horizontal="center" vertical="center" wrapText="1"/>
    </xf>
    <xf numFmtId="0" fontId="81" fillId="0" borderId="42" xfId="0" applyFont="1" applyBorder="1" applyAlignment="1">
      <alignment horizontal="center" vertical="center"/>
    </xf>
    <xf numFmtId="164" fontId="81" fillId="0" borderId="13" xfId="0" applyNumberFormat="1" applyFont="1" applyBorder="1" applyAlignment="1">
      <alignment horizontal="center" vertical="center"/>
    </xf>
    <xf numFmtId="1" fontId="76" fillId="28" borderId="59" xfId="0" applyNumberFormat="1" applyFont="1" applyFill="1" applyBorder="1" applyAlignment="1">
      <alignment horizontal="center" vertical="center" wrapText="1"/>
    </xf>
    <xf numFmtId="0" fontId="81" fillId="0" borderId="49" xfId="0" applyFont="1" applyBorder="1" applyAlignment="1">
      <alignment horizontal="center" vertical="center"/>
    </xf>
    <xf numFmtId="164" fontId="81" fillId="0" borderId="50" xfId="0" applyNumberFormat="1" applyFont="1" applyBorder="1" applyAlignment="1">
      <alignment horizontal="center" vertical="center"/>
    </xf>
    <xf numFmtId="0" fontId="47" fillId="0" borderId="0" xfId="0" applyFont="1" applyAlignment="1">
      <alignment horizontal="center" vertical="center" wrapText="1"/>
    </xf>
    <xf numFmtId="0" fontId="30" fillId="32" borderId="53" xfId="0" applyFont="1" applyFill="1" applyBorder="1" applyAlignment="1">
      <alignment horizontal="center" vertical="center"/>
    </xf>
    <xf numFmtId="164" fontId="30" fillId="32" borderId="54" xfId="0" applyNumberFormat="1" applyFont="1" applyFill="1" applyBorder="1" applyAlignment="1">
      <alignment horizontal="center" vertical="center"/>
    </xf>
    <xf numFmtId="0" fontId="30" fillId="32" borderId="60" xfId="0" applyFont="1" applyFill="1" applyBorder="1" applyAlignment="1">
      <alignment horizontal="left" vertical="center" wrapText="1"/>
    </xf>
    <xf numFmtId="165" fontId="30" fillId="32" borderId="36" xfId="0" applyNumberFormat="1" applyFont="1" applyFill="1" applyBorder="1" applyAlignment="1">
      <alignment horizontal="center" vertical="center" wrapText="1"/>
    </xf>
    <xf numFmtId="1" fontId="30" fillId="32" borderId="56" xfId="0" applyNumberFormat="1" applyFont="1" applyFill="1" applyBorder="1" applyAlignment="1">
      <alignment horizontal="center" vertical="center" wrapText="1"/>
    </xf>
    <xf numFmtId="0" fontId="32" fillId="33" borderId="42" xfId="0" applyFont="1" applyFill="1" applyBorder="1" applyAlignment="1">
      <alignment horizontal="center" vertical="center"/>
    </xf>
    <xf numFmtId="164" fontId="32" fillId="33" borderId="13" xfId="0" applyNumberFormat="1" applyFont="1" applyFill="1" applyBorder="1" applyAlignment="1">
      <alignment horizontal="center" vertical="center"/>
    </xf>
    <xf numFmtId="0" fontId="32" fillId="33" borderId="13" xfId="0" applyFont="1" applyFill="1" applyBorder="1" applyAlignment="1">
      <alignment vertical="center" wrapText="1"/>
    </xf>
    <xf numFmtId="165" fontId="32" fillId="33" borderId="13" xfId="0" applyNumberFormat="1" applyFont="1" applyFill="1" applyBorder="1" applyAlignment="1">
      <alignment horizontal="center" vertical="center" wrapText="1"/>
    </xf>
    <xf numFmtId="1" fontId="32" fillId="33" borderId="43" xfId="0" applyNumberFormat="1" applyFont="1" applyFill="1" applyBorder="1" applyAlignment="1">
      <alignment horizontal="center" vertical="center" wrapText="1"/>
    </xf>
    <xf numFmtId="0" fontId="34" fillId="0" borderId="50" xfId="0" applyFont="1" applyBorder="1" applyAlignment="1">
      <alignment horizontal="center" vertical="center" wrapText="1"/>
    </xf>
    <xf numFmtId="1" fontId="32" fillId="28" borderId="62" xfId="0" applyNumberFormat="1" applyFont="1" applyFill="1" applyBorder="1" applyAlignment="1">
      <alignment horizontal="center" vertical="center" wrapText="1"/>
    </xf>
    <xf numFmtId="1" fontId="32" fillId="28" borderId="75" xfId="0" applyNumberFormat="1" applyFont="1" applyFill="1" applyBorder="1" applyAlignment="1">
      <alignment horizontal="center" vertical="center" wrapText="1"/>
    </xf>
    <xf numFmtId="0" fontId="30" fillId="34" borderId="53" xfId="0" applyFont="1" applyFill="1" applyBorder="1" applyAlignment="1">
      <alignment horizontal="center" vertical="center"/>
    </xf>
    <xf numFmtId="164" fontId="30" fillId="34" borderId="54" xfId="0" applyNumberFormat="1" applyFont="1" applyFill="1" applyBorder="1" applyAlignment="1">
      <alignment horizontal="center" vertical="center"/>
    </xf>
    <xf numFmtId="0" fontId="30" fillId="34" borderId="60" xfId="0" applyFont="1" applyFill="1" applyBorder="1" applyAlignment="1">
      <alignment vertical="center" wrapText="1"/>
    </xf>
    <xf numFmtId="165" fontId="30" fillId="34" borderId="60" xfId="0" applyNumberFormat="1" applyFont="1" applyFill="1" applyBorder="1" applyAlignment="1">
      <alignment horizontal="center" vertical="center" wrapText="1"/>
    </xf>
    <xf numFmtId="1" fontId="30" fillId="34" borderId="37" xfId="0" applyNumberFormat="1" applyFont="1" applyFill="1" applyBorder="1" applyAlignment="1">
      <alignment horizontal="center" vertical="center" wrapText="1"/>
    </xf>
    <xf numFmtId="164" fontId="31" fillId="35" borderId="13" xfId="0" applyNumberFormat="1" applyFont="1" applyFill="1" applyBorder="1" applyAlignment="1">
      <alignment horizontal="center" vertical="center"/>
    </xf>
    <xf numFmtId="0" fontId="32" fillId="35" borderId="13" xfId="0" applyFont="1" applyFill="1" applyBorder="1" applyAlignment="1">
      <alignment vertical="center" wrapText="1"/>
    </xf>
    <xf numFmtId="165" fontId="32" fillId="35" borderId="13" xfId="0" applyNumberFormat="1" applyFont="1" applyFill="1" applyBorder="1" applyAlignment="1">
      <alignment horizontal="center" vertical="center" wrapText="1"/>
    </xf>
    <xf numFmtId="0" fontId="32" fillId="35" borderId="43" xfId="0" applyFont="1" applyFill="1" applyBorder="1" applyAlignment="1">
      <alignment horizontal="center" vertical="center" wrapText="1"/>
    </xf>
    <xf numFmtId="0" fontId="34" fillId="0" borderId="63" xfId="0" applyFont="1" applyBorder="1" applyAlignment="1">
      <alignment horizontal="center" vertical="center" wrapText="1"/>
    </xf>
    <xf numFmtId="1" fontId="32" fillId="35" borderId="43" xfId="0" applyNumberFormat="1" applyFont="1" applyFill="1" applyBorder="1" applyAlignment="1">
      <alignment horizontal="center" vertical="center" wrapText="1"/>
    </xf>
    <xf numFmtId="0" fontId="34" fillId="0" borderId="66" xfId="0" applyFont="1" applyBorder="1" applyAlignment="1">
      <alignment horizontal="center" vertical="center" wrapText="1"/>
    </xf>
    <xf numFmtId="1" fontId="32" fillId="28" borderId="67" xfId="0" applyNumberFormat="1" applyFont="1" applyFill="1" applyBorder="1" applyAlignment="1">
      <alignment horizontal="center" vertical="center" wrapText="1"/>
    </xf>
    <xf numFmtId="165" fontId="32" fillId="0" borderId="14" xfId="0" applyNumberFormat="1" applyFont="1" applyBorder="1" applyAlignment="1">
      <alignment horizontal="right" vertical="center"/>
    </xf>
    <xf numFmtId="165" fontId="32" fillId="0" borderId="19" xfId="0" applyNumberFormat="1" applyFont="1" applyBorder="1" applyAlignment="1">
      <alignment horizontal="center" vertical="center"/>
    </xf>
    <xf numFmtId="3" fontId="32" fillId="0" borderId="70" xfId="0" applyNumberFormat="1" applyFont="1" applyBorder="1" applyAlignment="1">
      <alignment horizontal="center" vertical="center"/>
    </xf>
    <xf numFmtId="1" fontId="32" fillId="25" borderId="43" xfId="0" applyNumberFormat="1" applyFont="1" applyFill="1" applyBorder="1" applyAlignment="1" applyProtection="1">
      <alignment horizontal="center" vertical="center" wrapText="1"/>
      <protection locked="0"/>
    </xf>
    <xf numFmtId="0" fontId="19" fillId="25" borderId="77" xfId="203" applyFill="1" applyBorder="1" applyAlignment="1">
      <alignment horizontal="center" vertical="center" wrapText="1"/>
    </xf>
    <xf numFmtId="0" fontId="34" fillId="0" borderId="76" xfId="0" applyFont="1" applyBorder="1" applyAlignment="1">
      <alignment horizontal="center" vertical="center"/>
    </xf>
    <xf numFmtId="0" fontId="34" fillId="0" borderId="49" xfId="0" applyFont="1" applyBorder="1" applyAlignment="1">
      <alignment horizontal="center" vertical="center"/>
    </xf>
    <xf numFmtId="0" fontId="51" fillId="0" borderId="0" xfId="352" applyFont="1"/>
    <xf numFmtId="0" fontId="32" fillId="0" borderId="0" xfId="203" applyFont="1" applyAlignment="1">
      <alignment horizontal="left" vertical="center"/>
    </xf>
    <xf numFmtId="0" fontId="51" fillId="0" borderId="0" xfId="352" applyFont="1" applyAlignment="1">
      <alignment vertical="center"/>
    </xf>
    <xf numFmtId="0" fontId="71" fillId="0" borderId="42" xfId="352" applyFont="1" applyBorder="1" applyAlignment="1">
      <alignment vertical="center"/>
    </xf>
    <xf numFmtId="166" fontId="59" fillId="25" borderId="13" xfId="353" applyNumberFormat="1" applyFont="1" applyFill="1" applyBorder="1" applyAlignment="1" applyProtection="1">
      <alignment horizontal="right" vertical="center"/>
      <protection locked="0"/>
    </xf>
    <xf numFmtId="0" fontId="71" fillId="0" borderId="43" xfId="352" applyFont="1" applyBorder="1" applyAlignment="1">
      <alignment vertical="center"/>
    </xf>
    <xf numFmtId="0" fontId="71" fillId="0" borderId="0" xfId="352" applyFont="1" applyAlignment="1">
      <alignment vertical="center"/>
    </xf>
    <xf numFmtId="0" fontId="71" fillId="0" borderId="97" xfId="352" applyFont="1" applyBorder="1" applyAlignment="1">
      <alignment vertical="center"/>
    </xf>
    <xf numFmtId="166" fontId="59" fillId="25" borderId="64" xfId="353" applyNumberFormat="1" applyFont="1" applyFill="1" applyBorder="1" applyAlignment="1" applyProtection="1">
      <alignment horizontal="right" vertical="center"/>
      <protection locked="0"/>
    </xf>
    <xf numFmtId="0" fontId="71" fillId="0" borderId="88" xfId="352" applyFont="1" applyBorder="1" applyAlignment="1">
      <alignment vertical="center"/>
    </xf>
    <xf numFmtId="166" fontId="19" fillId="28" borderId="64" xfId="353" applyNumberFormat="1" applyFont="1" applyFill="1" applyBorder="1" applyAlignment="1" applyProtection="1">
      <alignment horizontal="right" vertical="center"/>
    </xf>
    <xf numFmtId="0" fontId="71" fillId="0" borderId="76" xfId="352" applyFont="1" applyBorder="1" applyAlignment="1">
      <alignment vertical="center"/>
    </xf>
    <xf numFmtId="0" fontId="59" fillId="25" borderId="13" xfId="353" applyNumberFormat="1" applyFont="1" applyFill="1" applyBorder="1" applyAlignment="1" applyProtection="1">
      <alignment horizontal="right" vertical="center"/>
      <protection locked="0"/>
    </xf>
    <xf numFmtId="0" fontId="54" fillId="0" borderId="88" xfId="354" applyFont="1" applyBorder="1"/>
    <xf numFmtId="0" fontId="43" fillId="0" borderId="47" xfId="352" applyFont="1" applyBorder="1" applyAlignment="1">
      <alignment horizontal="center" vertical="center" wrapText="1"/>
    </xf>
    <xf numFmtId="0" fontId="71" fillId="0" borderId="96" xfId="352" applyFont="1" applyBorder="1" applyAlignment="1">
      <alignment vertical="center"/>
    </xf>
    <xf numFmtId="0" fontId="54" fillId="0" borderId="98" xfId="354" applyFont="1" applyBorder="1"/>
    <xf numFmtId="0" fontId="71" fillId="0" borderId="49" xfId="352" applyFont="1" applyBorder="1" applyAlignment="1">
      <alignment vertical="center"/>
    </xf>
    <xf numFmtId="0" fontId="51" fillId="0" borderId="78" xfId="352" applyFont="1" applyBorder="1"/>
    <xf numFmtId="0" fontId="51" fillId="0" borderId="92" xfId="352" applyFont="1" applyBorder="1"/>
    <xf numFmtId="0" fontId="52" fillId="0" borderId="0" xfId="352" applyFont="1"/>
    <xf numFmtId="0" fontId="51" fillId="0" borderId="90" xfId="352" applyFont="1" applyBorder="1"/>
    <xf numFmtId="0" fontId="51" fillId="0" borderId="38" xfId="352" applyFont="1" applyBorder="1"/>
    <xf numFmtId="0" fontId="51" fillId="0" borderId="97" xfId="352" applyFont="1" applyBorder="1"/>
    <xf numFmtId="0" fontId="71" fillId="0" borderId="85" xfId="352" applyFont="1" applyBorder="1" applyAlignment="1">
      <alignment vertical="center"/>
    </xf>
    <xf numFmtId="0" fontId="71" fillId="0" borderId="87" xfId="352" applyFont="1" applyBorder="1" applyAlignment="1">
      <alignment vertical="center"/>
    </xf>
    <xf numFmtId="0" fontId="19" fillId="28" borderId="13" xfId="356" applyFont="1" applyFill="1" applyBorder="1" applyAlignment="1">
      <alignment horizontal="center" vertical="center"/>
    </xf>
    <xf numFmtId="0" fontId="53" fillId="28" borderId="14" xfId="352" applyFont="1" applyFill="1" applyBorder="1" applyAlignment="1">
      <alignment vertical="center"/>
    </xf>
    <xf numFmtId="0" fontId="32" fillId="28" borderId="119" xfId="352" applyFont="1" applyFill="1" applyBorder="1" applyAlignment="1">
      <alignment horizontal="center" vertical="center"/>
    </xf>
    <xf numFmtId="0" fontId="71" fillId="0" borderId="38" xfId="352" applyFont="1" applyBorder="1" applyAlignment="1">
      <alignment vertical="center"/>
    </xf>
    <xf numFmtId="0" fontId="53" fillId="28" borderId="12" xfId="352" applyFont="1" applyFill="1" applyBorder="1" applyAlignment="1">
      <alignment vertical="center"/>
    </xf>
    <xf numFmtId="0" fontId="32" fillId="28" borderId="12" xfId="352" applyFont="1" applyFill="1" applyBorder="1" applyAlignment="1">
      <alignment horizontal="center" vertical="center"/>
    </xf>
    <xf numFmtId="0" fontId="53" fillId="28" borderId="118" xfId="352" applyFont="1" applyFill="1" applyBorder="1" applyAlignment="1">
      <alignment vertical="center"/>
    </xf>
    <xf numFmtId="0" fontId="32" fillId="28" borderId="16" xfId="352" applyFont="1" applyFill="1" applyBorder="1" applyAlignment="1">
      <alignment horizontal="center" vertical="center"/>
    </xf>
    <xf numFmtId="0" fontId="71" fillId="0" borderId="45" xfId="352" applyFont="1" applyBorder="1" applyAlignment="1">
      <alignment vertical="center"/>
    </xf>
    <xf numFmtId="0" fontId="51" fillId="0" borderId="17" xfId="352" applyFont="1" applyBorder="1"/>
    <xf numFmtId="0" fontId="53" fillId="0" borderId="35" xfId="357" applyFont="1" applyBorder="1" applyAlignment="1">
      <alignment vertical="center"/>
    </xf>
    <xf numFmtId="0" fontId="53" fillId="0" borderId="36" xfId="357" applyFont="1" applyBorder="1" applyAlignment="1">
      <alignment horizontal="center" vertical="center"/>
    </xf>
    <xf numFmtId="0" fontId="53" fillId="0" borderId="37" xfId="357" applyFont="1" applyBorder="1" applyAlignment="1">
      <alignment horizontal="center" vertical="center"/>
    </xf>
    <xf numFmtId="0" fontId="53" fillId="0" borderId="42" xfId="357" applyFont="1" applyBorder="1" applyAlignment="1">
      <alignment vertical="center"/>
    </xf>
    <xf numFmtId="166" fontId="32" fillId="0" borderId="13" xfId="358" applyNumberFormat="1" applyFont="1" applyBorder="1" applyAlignment="1">
      <alignment horizontal="center" vertical="center"/>
    </xf>
    <xf numFmtId="0" fontId="55" fillId="0" borderId="43" xfId="357" applyFont="1" applyBorder="1" applyAlignment="1">
      <alignment horizontal="center" vertical="center"/>
    </xf>
    <xf numFmtId="0" fontId="53" fillId="0" borderId="49" xfId="357" applyFont="1" applyBorder="1" applyAlignment="1">
      <alignment vertical="center"/>
    </xf>
    <xf numFmtId="166" fontId="32" fillId="0" borderId="50" xfId="358" applyNumberFormat="1" applyFont="1" applyBorder="1" applyAlignment="1">
      <alignment horizontal="center" vertical="center"/>
    </xf>
    <xf numFmtId="0" fontId="55" fillId="0" borderId="51" xfId="357" applyFont="1" applyBorder="1" applyAlignment="1">
      <alignment horizontal="center" vertical="center"/>
    </xf>
    <xf numFmtId="0" fontId="51" fillId="0" borderId="0" xfId="357" applyFont="1"/>
    <xf numFmtId="0" fontId="51" fillId="36" borderId="0" xfId="357" applyFont="1" applyFill="1"/>
    <xf numFmtId="0" fontId="51" fillId="37" borderId="0" xfId="357" applyFont="1" applyFill="1"/>
    <xf numFmtId="166" fontId="51" fillId="36" borderId="0" xfId="357" applyNumberFormat="1" applyFont="1" applyFill="1"/>
    <xf numFmtId="1" fontId="51" fillId="36" borderId="0" xfId="357" applyNumberFormat="1" applyFont="1" applyFill="1"/>
    <xf numFmtId="0" fontId="51" fillId="37" borderId="0" xfId="359" applyFont="1" applyFill="1"/>
    <xf numFmtId="166" fontId="51" fillId="37" borderId="0" xfId="357" applyNumberFormat="1" applyFont="1" applyFill="1"/>
    <xf numFmtId="0" fontId="51" fillId="36" borderId="0" xfId="358" applyFont="1" applyFill="1"/>
    <xf numFmtId="0" fontId="51" fillId="37" borderId="0" xfId="358" applyFont="1" applyFill="1"/>
    <xf numFmtId="0" fontId="51" fillId="36" borderId="13" xfId="358" applyFont="1" applyFill="1" applyBorder="1" applyAlignment="1">
      <alignment horizontal="center" vertical="center"/>
    </xf>
    <xf numFmtId="0" fontId="51" fillId="36" borderId="0" xfId="358" applyFont="1" applyFill="1" applyAlignment="1">
      <alignment horizontal="center" vertical="center"/>
    </xf>
    <xf numFmtId="0" fontId="51" fillId="37" borderId="13" xfId="358" applyFont="1" applyFill="1" applyBorder="1" applyAlignment="1">
      <alignment horizontal="center" vertical="center"/>
    </xf>
    <xf numFmtId="0" fontId="51" fillId="37" borderId="0" xfId="358" applyFont="1" applyFill="1" applyAlignment="1">
      <alignment horizontal="center" vertical="center"/>
    </xf>
    <xf numFmtId="166" fontId="51" fillId="36" borderId="13" xfId="358" applyNumberFormat="1" applyFont="1" applyFill="1" applyBorder="1"/>
    <xf numFmtId="166" fontId="51" fillId="36" borderId="0" xfId="358" applyNumberFormat="1" applyFont="1" applyFill="1"/>
    <xf numFmtId="166" fontId="51" fillId="37" borderId="13" xfId="358" applyNumberFormat="1" applyFont="1" applyFill="1" applyBorder="1"/>
    <xf numFmtId="166" fontId="51" fillId="37" borderId="0" xfId="358" applyNumberFormat="1" applyFont="1" applyFill="1"/>
    <xf numFmtId="166" fontId="19" fillId="28" borderId="13" xfId="358" applyNumberFormat="1" applyFont="1" applyFill="1" applyBorder="1" applyAlignment="1">
      <alignment horizontal="center" vertical="center"/>
    </xf>
    <xf numFmtId="0" fontId="34" fillId="0" borderId="81" xfId="203" applyFont="1" applyBorder="1" applyAlignment="1">
      <alignment vertical="center" wrapText="1"/>
    </xf>
    <xf numFmtId="0" fontId="34" fillId="35" borderId="36" xfId="203" applyFont="1" applyFill="1" applyBorder="1" applyAlignment="1">
      <alignment vertical="center" wrapText="1"/>
    </xf>
    <xf numFmtId="0" fontId="37" fillId="35" borderId="71" xfId="360" applyFont="1" applyFill="1" applyBorder="1" applyAlignment="1" applyProtection="1">
      <alignment horizontal="center" vertical="center"/>
    </xf>
    <xf numFmtId="0" fontId="19" fillId="0" borderId="13" xfId="203" applyBorder="1" applyAlignment="1">
      <alignment vertical="center" wrapText="1"/>
    </xf>
    <xf numFmtId="0" fontId="19" fillId="0" borderId="63" xfId="203" applyBorder="1" applyAlignment="1">
      <alignment horizontal="center" vertical="center" wrapText="1"/>
    </xf>
    <xf numFmtId="0" fontId="19" fillId="25" borderId="48" xfId="360" applyFont="1" applyFill="1" applyBorder="1" applyAlignment="1" applyProtection="1">
      <alignment horizontal="center" vertical="center"/>
      <protection locked="0"/>
    </xf>
    <xf numFmtId="0" fontId="19" fillId="0" borderId="30" xfId="203" applyBorder="1" applyAlignment="1" applyProtection="1">
      <alignment horizontal="center" vertical="center" wrapText="1"/>
      <protection locked="0"/>
    </xf>
    <xf numFmtId="0" fontId="19" fillId="25" borderId="72" xfId="203" applyFill="1" applyBorder="1" applyAlignment="1">
      <alignment vertical="center" wrapText="1"/>
    </xf>
    <xf numFmtId="0" fontId="19" fillId="25" borderId="30" xfId="203" applyFill="1" applyBorder="1" applyAlignment="1">
      <alignment vertical="center" wrapText="1"/>
    </xf>
    <xf numFmtId="0" fontId="19" fillId="0" borderId="77" xfId="203" applyBorder="1" applyAlignment="1">
      <alignment horizontal="center" vertical="center" wrapText="1"/>
    </xf>
    <xf numFmtId="0" fontId="19" fillId="0" borderId="47" xfId="203" applyBorder="1" applyAlignment="1">
      <alignment vertical="center" wrapText="1"/>
    </xf>
    <xf numFmtId="0" fontId="19" fillId="0" borderId="108" xfId="203" applyBorder="1" applyAlignment="1">
      <alignment horizontal="center" vertical="center" wrapText="1"/>
    </xf>
    <xf numFmtId="0" fontId="19" fillId="0" borderId="77" xfId="203" applyBorder="1" applyAlignment="1">
      <alignment vertical="center" wrapText="1"/>
    </xf>
    <xf numFmtId="0" fontId="19" fillId="25" borderId="48" xfId="203" applyFill="1" applyBorder="1" applyAlignment="1" applyProtection="1">
      <alignment horizontal="center" vertical="center"/>
      <protection locked="0"/>
    </xf>
    <xf numFmtId="0" fontId="19" fillId="0" borderId="13" xfId="203" applyBorder="1" applyAlignment="1">
      <alignment horizontal="left" vertical="center"/>
    </xf>
    <xf numFmtId="0" fontId="19" fillId="0" borderId="69" xfId="203" applyBorder="1" applyAlignment="1">
      <alignment horizontal="center" vertical="center" wrapText="1"/>
    </xf>
    <xf numFmtId="0" fontId="19" fillId="0" borderId="13" xfId="203" applyBorder="1" applyAlignment="1">
      <alignment horizontal="left" vertical="center" wrapText="1"/>
    </xf>
    <xf numFmtId="0" fontId="19" fillId="0" borderId="81" xfId="203" applyBorder="1" applyAlignment="1">
      <alignment horizontal="left" vertical="center" wrapText="1"/>
    </xf>
    <xf numFmtId="0" fontId="19" fillId="0" borderId="92" xfId="203" applyBorder="1" applyAlignment="1">
      <alignment horizontal="center" vertical="center" wrapText="1"/>
    </xf>
    <xf numFmtId="0" fontId="19" fillId="0" borderId="85" xfId="203" applyBorder="1" applyAlignment="1">
      <alignment horizontal="center" vertical="center" wrapText="1"/>
    </xf>
    <xf numFmtId="0" fontId="19" fillId="0" borderId="63" xfId="203" applyBorder="1" applyAlignment="1">
      <alignment vertical="center" wrapText="1"/>
    </xf>
    <xf numFmtId="0" fontId="19" fillId="0" borderId="43" xfId="203" applyBorder="1" applyAlignment="1">
      <alignment horizontal="center" vertical="center" wrapText="1"/>
    </xf>
    <xf numFmtId="0" fontId="19" fillId="0" borderId="65" xfId="203" applyBorder="1" applyAlignment="1">
      <alignment horizontal="center" vertical="center"/>
    </xf>
    <xf numFmtId="0" fontId="85" fillId="28" borderId="52" xfId="203" applyFont="1" applyFill="1" applyBorder="1" applyAlignment="1">
      <alignment vertical="center" wrapText="1"/>
    </xf>
    <xf numFmtId="0" fontId="32" fillId="28" borderId="68" xfId="203" applyFont="1" applyFill="1" applyBorder="1" applyAlignment="1">
      <alignment horizontal="center" vertical="center" wrapText="1"/>
    </xf>
    <xf numFmtId="0" fontId="50" fillId="0" borderId="0" xfId="0" applyFont="1" applyAlignment="1">
      <alignment vertical="center"/>
    </xf>
    <xf numFmtId="0" fontId="51" fillId="0" borderId="78" xfId="288" applyFont="1" applyBorder="1"/>
    <xf numFmtId="0" fontId="71" fillId="0" borderId="0" xfId="288" applyFont="1"/>
    <xf numFmtId="0" fontId="4" fillId="0" borderId="0" xfId="288" applyFont="1"/>
    <xf numFmtId="0" fontId="37" fillId="35" borderId="91" xfId="0" applyFont="1" applyFill="1" applyBorder="1" applyAlignment="1">
      <alignment vertical="center"/>
    </xf>
    <xf numFmtId="0" fontId="37" fillId="35" borderId="13" xfId="0" applyFont="1" applyFill="1" applyBorder="1" applyAlignment="1">
      <alignment horizontal="center" vertical="center"/>
    </xf>
    <xf numFmtId="0" fontId="37" fillId="35" borderId="72" xfId="0" applyFont="1" applyFill="1" applyBorder="1" applyAlignment="1">
      <alignment vertical="center"/>
    </xf>
    <xf numFmtId="0" fontId="37" fillId="35" borderId="58" xfId="0" applyFont="1" applyFill="1" applyBorder="1" applyAlignment="1">
      <alignment vertical="center"/>
    </xf>
    <xf numFmtId="0" fontId="51" fillId="0" borderId="28" xfId="288" applyFont="1" applyBorder="1" applyAlignment="1">
      <alignment horizontal="center" vertical="center"/>
    </xf>
    <xf numFmtId="0" fontId="51" fillId="0" borderId="13" xfId="288" applyFont="1" applyBorder="1" applyAlignment="1">
      <alignment horizontal="center" vertical="center"/>
    </xf>
    <xf numFmtId="0" fontId="51" fillId="0" borderId="64" xfId="288" applyFont="1" applyBorder="1" applyAlignment="1">
      <alignment horizontal="center" vertical="center"/>
    </xf>
    <xf numFmtId="1" fontId="37" fillId="28" borderId="13" xfId="200" applyNumberFormat="1" applyFont="1" applyFill="1" applyBorder="1" applyAlignment="1">
      <alignment horizontal="center" vertical="center"/>
    </xf>
    <xf numFmtId="0" fontId="71" fillId="0" borderId="38" xfId="288" applyFont="1" applyBorder="1" applyAlignment="1">
      <alignment vertical="center"/>
    </xf>
    <xf numFmtId="0" fontId="51" fillId="0" borderId="78" xfId="288" applyFont="1" applyBorder="1" applyAlignment="1">
      <alignment horizontal="left" vertical="center"/>
    </xf>
    <xf numFmtId="0" fontId="51" fillId="0" borderId="69" xfId="288" applyFont="1" applyBorder="1" applyAlignment="1">
      <alignment horizontal="left" vertical="center"/>
    </xf>
    <xf numFmtId="0" fontId="51" fillId="0" borderId="69" xfId="288" applyFont="1" applyBorder="1" applyAlignment="1">
      <alignment horizontal="center" vertical="center"/>
    </xf>
    <xf numFmtId="0" fontId="57" fillId="35" borderId="91" xfId="288" applyFont="1" applyFill="1" applyBorder="1" applyAlignment="1">
      <alignment horizontal="center"/>
    </xf>
    <xf numFmtId="2" fontId="51" fillId="35" borderId="91" xfId="288" applyNumberFormat="1" applyFont="1" applyFill="1" applyBorder="1" applyAlignment="1">
      <alignment horizontal="center" vertical="center"/>
    </xf>
    <xf numFmtId="0" fontId="54" fillId="0" borderId="0" xfId="288" applyFont="1"/>
    <xf numFmtId="0" fontId="51" fillId="35" borderId="0" xfId="288" applyFont="1" applyFill="1"/>
    <xf numFmtId="0" fontId="55" fillId="0" borderId="0" xfId="288" applyFont="1"/>
    <xf numFmtId="0" fontId="0" fillId="0" borderId="0" xfId="288" applyFont="1" applyAlignment="1">
      <alignment horizontal="left" vertical="center"/>
    </xf>
    <xf numFmtId="0" fontId="51" fillId="0" borderId="0" xfId="288" applyFont="1" applyAlignment="1">
      <alignment horizontal="center" vertical="center"/>
    </xf>
    <xf numFmtId="0" fontId="57" fillId="0" borderId="0" xfId="288" applyFont="1" applyAlignment="1">
      <alignment horizontal="center"/>
    </xf>
    <xf numFmtId="0" fontId="71" fillId="0" borderId="0" xfId="288" applyFont="1" applyAlignment="1">
      <alignment vertical="center"/>
    </xf>
    <xf numFmtId="0" fontId="52" fillId="0" borderId="0" xfId="288" applyFont="1"/>
    <xf numFmtId="0" fontId="51" fillId="0" borderId="45" xfId="288" applyFont="1" applyBorder="1"/>
    <xf numFmtId="1" fontId="37" fillId="28" borderId="120" xfId="60" applyNumberFormat="1" applyFont="1" applyFill="1" applyBorder="1" applyAlignment="1">
      <alignment horizontal="center" vertical="center"/>
    </xf>
    <xf numFmtId="0" fontId="82" fillId="35" borderId="35" xfId="203" applyFont="1" applyFill="1" applyBorder="1" applyAlignment="1">
      <alignment vertical="center" wrapText="1"/>
    </xf>
    <xf numFmtId="0" fontId="82" fillId="35" borderId="60" xfId="203" applyFont="1" applyFill="1" applyBorder="1" applyAlignment="1">
      <alignment vertical="center" wrapText="1"/>
    </xf>
    <xf numFmtId="0" fontId="82" fillId="35" borderId="60" xfId="203" applyFont="1" applyFill="1" applyBorder="1" applyAlignment="1">
      <alignment horizontal="center" vertical="center" wrapText="1"/>
    </xf>
    <xf numFmtId="0" fontId="82" fillId="35" borderId="71" xfId="203" applyFont="1" applyFill="1" applyBorder="1" applyAlignment="1">
      <alignment horizontal="center" vertical="center" wrapText="1"/>
    </xf>
    <xf numFmtId="0" fontId="83" fillId="0" borderId="72" xfId="203" applyFont="1" applyBorder="1" applyAlignment="1">
      <alignment vertical="center" wrapText="1"/>
    </xf>
    <xf numFmtId="0" fontId="19" fillId="25" borderId="48" xfId="360" applyFont="1" applyFill="1" applyBorder="1" applyAlignment="1" applyProtection="1">
      <alignment horizontal="center" vertical="center" wrapText="1"/>
      <protection locked="0"/>
    </xf>
    <xf numFmtId="0" fontId="83" fillId="0" borderId="69" xfId="203" applyFont="1" applyBorder="1" applyAlignment="1">
      <alignment horizontal="center" vertical="center" wrapText="1"/>
    </xf>
    <xf numFmtId="0" fontId="19" fillId="0" borderId="0" xfId="203" applyProtection="1">
      <protection locked="0"/>
    </xf>
    <xf numFmtId="0" fontId="85" fillId="28" borderId="86" xfId="203" applyFont="1" applyFill="1" applyBorder="1" applyAlignment="1">
      <alignment vertical="center" wrapText="1"/>
    </xf>
    <xf numFmtId="0" fontId="85" fillId="28" borderId="44" xfId="203" applyFont="1" applyFill="1" applyBorder="1" applyAlignment="1">
      <alignment horizontal="center" vertical="center" wrapText="1"/>
    </xf>
    <xf numFmtId="0" fontId="83" fillId="0" borderId="0" xfId="203" applyFont="1" applyAlignment="1">
      <alignment horizontal="left" vertical="top" wrapText="1"/>
    </xf>
    <xf numFmtId="0" fontId="19" fillId="0" borderId="0" xfId="203" applyAlignment="1">
      <alignment horizontal="center" vertical="center"/>
    </xf>
    <xf numFmtId="0" fontId="34" fillId="38" borderId="106" xfId="348" applyFont="1" applyFill="1" applyBorder="1" applyAlignment="1">
      <alignment horizontal="center" vertical="center" wrapText="1"/>
    </xf>
    <xf numFmtId="0" fontId="34" fillId="0" borderId="97" xfId="203" applyFont="1" applyBorder="1" applyAlignment="1">
      <alignment vertical="center" wrapText="1"/>
    </xf>
    <xf numFmtId="0" fontId="19" fillId="0" borderId="91" xfId="203" applyBorder="1" applyAlignment="1">
      <alignment horizontal="center" vertical="center" wrapText="1"/>
    </xf>
    <xf numFmtId="0" fontId="19" fillId="0" borderId="48" xfId="203" applyBorder="1" applyAlignment="1">
      <alignment horizontal="center" vertical="center" wrapText="1"/>
    </xf>
    <xf numFmtId="1" fontId="32" fillId="28" borderId="48" xfId="203" applyNumberFormat="1" applyFont="1" applyFill="1" applyBorder="1" applyAlignment="1">
      <alignment horizontal="center" vertical="center"/>
    </xf>
    <xf numFmtId="0" fontId="19" fillId="0" borderId="58" xfId="203" applyBorder="1" applyAlignment="1">
      <alignment horizontal="center" vertical="center"/>
    </xf>
    <xf numFmtId="0" fontId="19" fillId="0" borderId="75" xfId="203" applyBorder="1" applyAlignment="1">
      <alignment horizontal="center" vertical="center"/>
    </xf>
    <xf numFmtId="0" fontId="37" fillId="25" borderId="65" xfId="360" applyFont="1" applyFill="1" applyBorder="1" applyAlignment="1" applyProtection="1">
      <alignment horizontal="center" vertical="center" wrapText="1"/>
      <protection locked="0"/>
    </xf>
    <xf numFmtId="0" fontId="71" fillId="0" borderId="42" xfId="204" applyFont="1" applyBorder="1" applyAlignment="1">
      <alignment vertical="center"/>
    </xf>
    <xf numFmtId="0" fontId="19" fillId="28" borderId="13" xfId="208" applyFont="1" applyFill="1" applyBorder="1" applyAlignment="1">
      <alignment horizontal="center" vertical="center"/>
    </xf>
    <xf numFmtId="0" fontId="19" fillId="0" borderId="50" xfId="203" applyBorder="1" applyAlignment="1">
      <alignment vertical="center" wrapText="1"/>
    </xf>
    <xf numFmtId="0" fontId="19" fillId="0" borderId="51" xfId="203" applyBorder="1" applyAlignment="1">
      <alignment horizontal="center" vertical="center" wrapText="1"/>
    </xf>
    <xf numFmtId="0" fontId="19" fillId="28" borderId="0" xfId="203" applyFill="1" applyAlignment="1">
      <alignment vertical="center"/>
    </xf>
    <xf numFmtId="0" fontId="0" fillId="26" borderId="44" xfId="0" applyFill="1" applyBorder="1" applyAlignment="1">
      <alignment horizontal="center" vertical="center"/>
    </xf>
    <xf numFmtId="164" fontId="19" fillId="0" borderId="45" xfId="0" applyNumberFormat="1" applyFont="1" applyBorder="1" applyAlignment="1">
      <alignment horizontal="center" vertical="center"/>
    </xf>
    <xf numFmtId="164" fontId="19" fillId="0" borderId="0" xfId="0" applyNumberFormat="1" applyFont="1" applyAlignment="1">
      <alignment horizontal="right" vertical="center"/>
    </xf>
    <xf numFmtId="164" fontId="35" fillId="0" borderId="0" xfId="0" applyNumberFormat="1" applyFont="1" applyAlignment="1">
      <alignment horizontal="right" vertical="center"/>
    </xf>
    <xf numFmtId="0" fontId="33" fillId="0" borderId="0" xfId="0" applyFont="1" applyAlignment="1">
      <alignment horizontal="right" vertical="center" wrapText="1"/>
    </xf>
    <xf numFmtId="164" fontId="30" fillId="24" borderId="36" xfId="0" applyNumberFormat="1" applyFont="1" applyFill="1" applyBorder="1" applyAlignment="1">
      <alignment horizontal="right" vertical="center"/>
    </xf>
    <xf numFmtId="164" fontId="0" fillId="0" borderId="0" xfId="0" applyNumberFormat="1" applyAlignment="1">
      <alignment horizontal="right" vertical="center"/>
    </xf>
    <xf numFmtId="0" fontId="30" fillId="29" borderId="55" xfId="0" applyFont="1" applyFill="1" applyBorder="1" applyAlignment="1">
      <alignment horizontal="center" vertical="center" wrapText="1"/>
    </xf>
    <xf numFmtId="0" fontId="45" fillId="30" borderId="13" xfId="0" applyFont="1" applyFill="1" applyBorder="1" applyAlignment="1">
      <alignment horizontal="center" vertical="center" wrapText="1"/>
    </xf>
    <xf numFmtId="0" fontId="76" fillId="31" borderId="13" xfId="0" applyFont="1" applyFill="1" applyBorder="1" applyAlignment="1">
      <alignment horizontal="center" vertical="center" wrapText="1"/>
    </xf>
    <xf numFmtId="0" fontId="81" fillId="0" borderId="13" xfId="0" applyFont="1" applyBorder="1" applyAlignment="1">
      <alignment horizontal="center" vertical="center" wrapText="1"/>
    </xf>
    <xf numFmtId="0" fontId="81" fillId="0" borderId="50" xfId="0" applyFont="1" applyBorder="1" applyAlignment="1">
      <alignment horizontal="center" vertical="center" wrapText="1"/>
    </xf>
    <xf numFmtId="0" fontId="30" fillId="32" borderId="54" xfId="0" applyFont="1" applyFill="1" applyBorder="1" applyAlignment="1">
      <alignment horizontal="center" vertical="center" wrapText="1"/>
    </xf>
    <xf numFmtId="0" fontId="32" fillId="33" borderId="13" xfId="0" applyFont="1" applyFill="1" applyBorder="1" applyAlignment="1">
      <alignment horizontal="center" vertical="center" wrapText="1"/>
    </xf>
    <xf numFmtId="0" fontId="30" fillId="34" borderId="54" xfId="0" applyFont="1" applyFill="1" applyBorder="1" applyAlignment="1">
      <alignment horizontal="center" vertical="center" wrapText="1"/>
    </xf>
    <xf numFmtId="0" fontId="32" fillId="35" borderId="13" xfId="0" applyFont="1" applyFill="1" applyBorder="1" applyAlignment="1">
      <alignment horizontal="center" vertical="center" wrapText="1"/>
    </xf>
    <xf numFmtId="164" fontId="34" fillId="0" borderId="50" xfId="0" applyNumberFormat="1" applyFont="1" applyBorder="1" applyAlignment="1">
      <alignment horizontal="center" vertical="center"/>
    </xf>
    <xf numFmtId="0" fontId="34" fillId="0" borderId="61" xfId="0" applyFont="1" applyBorder="1" applyAlignment="1">
      <alignment horizontal="center" vertical="center"/>
    </xf>
    <xf numFmtId="49" fontId="34" fillId="0" borderId="13" xfId="0" applyNumberFormat="1" applyFont="1" applyBorder="1" applyAlignment="1">
      <alignment horizontal="center" vertical="center" wrapText="1"/>
    </xf>
    <xf numFmtId="164" fontId="34" fillId="0" borderId="64" xfId="0" applyNumberFormat="1" applyFont="1" applyBorder="1" applyAlignment="1">
      <alignment horizontal="center" vertical="center"/>
    </xf>
    <xf numFmtId="0" fontId="34" fillId="0" borderId="64" xfId="0" applyFont="1" applyBorder="1" applyAlignment="1">
      <alignment horizontal="center" vertical="center" wrapText="1"/>
    </xf>
    <xf numFmtId="0" fontId="32" fillId="35" borderId="42" xfId="0" applyFont="1" applyFill="1" applyBorder="1" applyAlignment="1">
      <alignment horizontal="center" vertical="center"/>
    </xf>
    <xf numFmtId="0" fontId="45" fillId="30" borderId="122" xfId="0" applyFont="1" applyFill="1" applyBorder="1" applyAlignment="1">
      <alignment horizontal="center" vertical="center"/>
    </xf>
    <xf numFmtId="0" fontId="71" fillId="0" borderId="71" xfId="352" applyFont="1" applyBorder="1" applyAlignment="1">
      <alignment vertical="center"/>
    </xf>
    <xf numFmtId="0" fontId="71" fillId="0" borderId="65" xfId="352" applyFont="1" applyBorder="1" applyAlignment="1">
      <alignment vertical="center"/>
    </xf>
    <xf numFmtId="0" fontId="71" fillId="0" borderId="44" xfId="352" applyFont="1" applyBorder="1" applyAlignment="1">
      <alignment vertical="center"/>
    </xf>
    <xf numFmtId="1" fontId="50" fillId="28" borderId="15" xfId="351" applyNumberFormat="1" applyFont="1" applyFill="1" applyBorder="1" applyAlignment="1">
      <alignment horizontal="center" vertical="center"/>
    </xf>
    <xf numFmtId="1" fontId="50" fillId="28" borderId="17" xfId="351" applyNumberFormat="1" applyFont="1" applyFill="1" applyBorder="1" applyAlignment="1">
      <alignment horizontal="center" vertical="center"/>
    </xf>
    <xf numFmtId="1" fontId="50" fillId="28" borderId="123" xfId="351" applyNumberFormat="1" applyFont="1" applyFill="1" applyBorder="1" applyAlignment="1">
      <alignment horizontal="center" vertical="center"/>
    </xf>
    <xf numFmtId="0" fontId="55" fillId="0" borderId="71" xfId="350" applyFont="1" applyBorder="1" applyAlignment="1">
      <alignment vertical="center"/>
    </xf>
    <xf numFmtId="0" fontId="55" fillId="0" borderId="65" xfId="350" applyFont="1" applyBorder="1" applyAlignment="1">
      <alignment vertical="center"/>
    </xf>
    <xf numFmtId="0" fontId="71" fillId="0" borderId="65" xfId="350" applyFont="1" applyBorder="1" applyAlignment="1">
      <alignment vertical="center"/>
    </xf>
    <xf numFmtId="0" fontId="51" fillId="40" borderId="0" xfId="204" applyFont="1" applyFill="1"/>
    <xf numFmtId="0" fontId="62" fillId="0" borderId="48" xfId="97" applyFont="1" applyFill="1" applyBorder="1" applyAlignment="1" applyProtection="1">
      <alignment horizontal="center" vertical="center"/>
      <protection locked="0"/>
    </xf>
    <xf numFmtId="0" fontId="19" fillId="0" borderId="66" xfId="203" applyBorder="1" applyAlignment="1">
      <alignment vertical="center" wrapText="1"/>
    </xf>
    <xf numFmtId="0" fontId="19" fillId="0" borderId="28" xfId="203" applyBorder="1" applyAlignment="1">
      <alignment vertical="center" wrapText="1"/>
    </xf>
    <xf numFmtId="0" fontId="19" fillId="0" borderId="47" xfId="203" applyBorder="1" applyAlignment="1">
      <alignment horizontal="center" vertical="center" wrapText="1"/>
    </xf>
    <xf numFmtId="0" fontId="19" fillId="0" borderId="64" xfId="203" applyBorder="1" applyAlignment="1">
      <alignment vertical="center" wrapText="1"/>
    </xf>
    <xf numFmtId="0" fontId="19" fillId="0" borderId="88" xfId="203" applyBorder="1" applyAlignment="1">
      <alignment horizontal="center" vertical="center" wrapText="1"/>
    </xf>
    <xf numFmtId="0" fontId="37" fillId="25" borderId="41" xfId="360" applyFont="1" applyFill="1" applyBorder="1" applyAlignment="1" applyProtection="1">
      <alignment horizontal="center" vertical="center" wrapText="1"/>
      <protection locked="0"/>
    </xf>
    <xf numFmtId="0" fontId="19" fillId="0" borderId="56" xfId="203" applyBorder="1" applyAlignment="1">
      <alignment horizontal="center" vertical="center"/>
    </xf>
    <xf numFmtId="1" fontId="50" fillId="28" borderId="13" xfId="0" applyNumberFormat="1" applyFont="1" applyFill="1" applyBorder="1" applyAlignment="1">
      <alignment horizontal="center" vertical="center"/>
    </xf>
    <xf numFmtId="0" fontId="19" fillId="25" borderId="73" xfId="203" applyFill="1" applyBorder="1" applyAlignment="1" applyProtection="1">
      <alignment horizontal="center" vertical="center"/>
      <protection locked="0"/>
    </xf>
    <xf numFmtId="0" fontId="19" fillId="25" borderId="68" xfId="203" applyFill="1" applyBorder="1" applyAlignment="1" applyProtection="1">
      <alignment horizontal="center" vertical="center"/>
      <protection locked="0"/>
    </xf>
    <xf numFmtId="0" fontId="19" fillId="25" borderId="65" xfId="97" applyFont="1" applyFill="1" applyBorder="1" applyAlignment="1">
      <alignment horizontal="center" vertical="center"/>
    </xf>
    <xf numFmtId="0" fontId="19" fillId="0" borderId="28" xfId="203" applyBorder="1" applyAlignment="1">
      <alignment horizontal="left" vertical="center" wrapText="1"/>
    </xf>
    <xf numFmtId="0" fontId="19" fillId="0" borderId="76" xfId="348" applyFont="1" applyBorder="1" applyAlignment="1">
      <alignment horizontal="left" vertical="center" wrapText="1"/>
    </xf>
    <xf numFmtId="0" fontId="53" fillId="0" borderId="35" xfId="362" applyFont="1" applyBorder="1" applyAlignment="1">
      <alignment vertical="center"/>
    </xf>
    <xf numFmtId="0" fontId="53" fillId="0" borderId="36" xfId="362" applyFont="1" applyBorder="1" applyAlignment="1">
      <alignment horizontal="center" vertical="center"/>
    </xf>
    <xf numFmtId="0" fontId="53" fillId="0" borderId="37" xfId="362" applyFont="1" applyBorder="1" applyAlignment="1">
      <alignment horizontal="center" vertical="center"/>
    </xf>
    <xf numFmtId="0" fontId="53" fillId="0" borderId="42" xfId="362" applyFont="1" applyBorder="1" applyAlignment="1">
      <alignment vertical="center"/>
    </xf>
    <xf numFmtId="1" fontId="32" fillId="0" borderId="13" xfId="363" applyNumberFormat="1" applyFont="1" applyBorder="1" applyAlignment="1">
      <alignment horizontal="center" vertical="center"/>
    </xf>
    <xf numFmtId="0" fontId="55" fillId="0" borderId="43" xfId="362" applyFont="1" applyBorder="1" applyAlignment="1">
      <alignment horizontal="center" vertical="center"/>
    </xf>
    <xf numFmtId="0" fontId="71" fillId="0" borderId="38" xfId="288" applyFont="1" applyBorder="1" applyAlignment="1">
      <alignment vertical="center" wrapText="1"/>
    </xf>
    <xf numFmtId="164" fontId="30" fillId="28" borderId="12" xfId="0" applyNumberFormat="1" applyFont="1" applyFill="1" applyBorder="1" applyAlignment="1" applyProtection="1">
      <alignment horizontal="center" vertical="center"/>
      <protection locked="0"/>
    </xf>
    <xf numFmtId="0" fontId="82" fillId="0" borderId="30" xfId="203" applyFont="1" applyBorder="1" applyAlignment="1">
      <alignment vertical="center" wrapText="1"/>
    </xf>
    <xf numFmtId="0" fontId="83" fillId="0" borderId="13" xfId="203" applyFont="1" applyBorder="1" applyAlignment="1">
      <alignment vertical="center" wrapText="1"/>
    </xf>
    <xf numFmtId="0" fontId="37" fillId="43" borderId="0" xfId="0" applyFont="1" applyFill="1" applyAlignment="1">
      <alignment vertical="center"/>
    </xf>
    <xf numFmtId="0" fontId="71" fillId="0" borderId="0" xfId="288" applyFont="1" applyAlignment="1">
      <alignment horizontal="right" vertical="center"/>
    </xf>
    <xf numFmtId="167" fontId="19" fillId="28" borderId="13" xfId="111" applyNumberFormat="1" applyFont="1" applyFill="1" applyBorder="1" applyAlignment="1" applyProtection="1">
      <alignment horizontal="center" vertical="center"/>
      <protection locked="0"/>
    </xf>
    <xf numFmtId="0" fontId="20" fillId="0" borderId="0" xfId="155">
      <alignment vertical="top"/>
    </xf>
    <xf numFmtId="0" fontId="94" fillId="0" borderId="0" xfId="348" applyFont="1" applyAlignment="1">
      <alignment horizontal="left" vertical="center" wrapText="1"/>
    </xf>
    <xf numFmtId="0" fontId="32" fillId="31" borderId="13" xfId="0" applyFont="1" applyFill="1" applyBorder="1" applyAlignment="1">
      <alignment vertical="center" wrapText="1"/>
    </xf>
    <xf numFmtId="0" fontId="100" fillId="0" borderId="0" xfId="350" applyFont="1" applyAlignment="1">
      <alignment horizontal="left"/>
    </xf>
    <xf numFmtId="0" fontId="100" fillId="0" borderId="0" xfId="350" applyFont="1"/>
    <xf numFmtId="0" fontId="19" fillId="0" borderId="42" xfId="348" applyFont="1" applyBorder="1" applyAlignment="1">
      <alignment horizontal="left" vertical="center" wrapText="1"/>
    </xf>
    <xf numFmtId="0" fontId="19" fillId="0" borderId="0" xfId="348" applyFont="1" applyAlignment="1">
      <alignment vertical="center" wrapText="1"/>
    </xf>
    <xf numFmtId="0" fontId="19" fillId="0" borderId="0" xfId="348" applyFont="1" applyAlignment="1" applyProtection="1">
      <alignment vertical="center" wrapText="1"/>
      <protection locked="0"/>
    </xf>
    <xf numFmtId="0" fontId="73" fillId="28" borderId="44" xfId="348" applyFont="1" applyFill="1" applyBorder="1" applyAlignment="1">
      <alignment horizontal="center" vertical="center" wrapText="1"/>
    </xf>
    <xf numFmtId="0" fontId="94" fillId="0" borderId="0" xfId="155" applyFont="1">
      <alignment vertical="top"/>
    </xf>
    <xf numFmtId="0" fontId="19" fillId="0" borderId="0" xfId="348" applyFont="1" applyAlignment="1">
      <alignment horizontal="left" vertical="center" wrapText="1"/>
    </xf>
    <xf numFmtId="0" fontId="99" fillId="0" borderId="0" xfId="0" applyFont="1" applyAlignment="1">
      <alignment vertical="center"/>
    </xf>
    <xf numFmtId="0" fontId="98" fillId="0" borderId="0" xfId="0" applyFont="1" applyAlignment="1">
      <alignment vertical="center"/>
    </xf>
    <xf numFmtId="8" fontId="75" fillId="0" borderId="0" xfId="348" applyNumberFormat="1" applyAlignment="1">
      <alignment wrapText="1"/>
    </xf>
    <xf numFmtId="0" fontId="94" fillId="0" borderId="30" xfId="288" applyFont="1" applyBorder="1" applyAlignment="1" applyProtection="1">
      <alignment horizontal="left" vertical="center"/>
      <protection locked="0"/>
    </xf>
    <xf numFmtId="0" fontId="51" fillId="35" borderId="65" xfId="0" applyFont="1" applyFill="1" applyBorder="1" applyAlignment="1">
      <alignment vertical="center"/>
    </xf>
    <xf numFmtId="168" fontId="2" fillId="0" borderId="13" xfId="288" applyNumberFormat="1" applyFont="1" applyBorder="1"/>
    <xf numFmtId="0" fontId="75" fillId="0" borderId="72" xfId="348" applyBorder="1" applyAlignment="1">
      <alignment horizontal="center" vertical="center" wrapText="1"/>
    </xf>
    <xf numFmtId="0" fontId="34" fillId="0" borderId="0" xfId="0" applyFont="1" applyAlignment="1">
      <alignment horizontal="center" vertical="center"/>
    </xf>
    <xf numFmtId="0" fontId="72" fillId="0" borderId="13" xfId="0" applyFont="1" applyBorder="1" applyAlignment="1">
      <alignment horizontal="center" vertical="center"/>
    </xf>
    <xf numFmtId="1" fontId="51" fillId="36" borderId="13" xfId="358" applyNumberFormat="1" applyFont="1" applyFill="1" applyBorder="1"/>
    <xf numFmtId="1" fontId="51" fillId="28" borderId="13" xfId="208" applyNumberFormat="1" applyFont="1" applyFill="1" applyBorder="1"/>
    <xf numFmtId="1" fontId="51" fillId="28" borderId="0" xfId="208" applyNumberFormat="1" applyFont="1" applyFill="1"/>
    <xf numFmtId="1" fontId="51" fillId="0" borderId="0" xfId="208" applyNumberFormat="1" applyFont="1"/>
    <xf numFmtId="1" fontId="51" fillId="40" borderId="13" xfId="208" applyNumberFormat="1" applyFont="1" applyFill="1" applyBorder="1"/>
    <xf numFmtId="1" fontId="51" fillId="40" borderId="0" xfId="208" applyNumberFormat="1" applyFont="1" applyFill="1"/>
    <xf numFmtId="0" fontId="75" fillId="28" borderId="48" xfId="349" applyFont="1" applyFill="1" applyBorder="1" applyAlignment="1" applyProtection="1">
      <alignment horizontal="center" vertical="center" wrapText="1"/>
      <protection locked="0"/>
    </xf>
    <xf numFmtId="0" fontId="75" fillId="28" borderId="65" xfId="349" applyFont="1" applyFill="1" applyBorder="1" applyAlignment="1" applyProtection="1">
      <alignment horizontal="center" vertical="center" wrapText="1"/>
      <protection locked="0"/>
    </xf>
    <xf numFmtId="0" fontId="53" fillId="0" borderId="50" xfId="0" applyFont="1" applyBorder="1" applyAlignment="1">
      <alignment vertical="center" wrapText="1"/>
    </xf>
    <xf numFmtId="0" fontId="71" fillId="0" borderId="13" xfId="203" applyFont="1" applyBorder="1" applyAlignment="1">
      <alignment vertical="center" wrapText="1"/>
    </xf>
    <xf numFmtId="0" fontId="71" fillId="0" borderId="28" xfId="203" applyFont="1" applyBorder="1" applyAlignment="1">
      <alignment vertical="center" wrapText="1"/>
    </xf>
    <xf numFmtId="0" fontId="71" fillId="25" borderId="77" xfId="203" applyFont="1" applyFill="1" applyBorder="1" applyAlignment="1">
      <alignment horizontal="center" vertical="center" wrapText="1"/>
    </xf>
    <xf numFmtId="0" fontId="31" fillId="0" borderId="0" xfId="203" applyFont="1" applyAlignment="1">
      <alignment horizontal="center" vertical="center" wrapText="1"/>
    </xf>
    <xf numFmtId="0" fontId="71" fillId="0" borderId="0" xfId="0" applyFont="1" applyAlignment="1">
      <alignment vertical="center"/>
    </xf>
    <xf numFmtId="0" fontId="72" fillId="25" borderId="69" xfId="0" applyFont="1" applyFill="1" applyBorder="1" applyAlignment="1" applyProtection="1">
      <alignment horizontal="center" vertical="center"/>
      <protection locked="0"/>
    </xf>
    <xf numFmtId="166" fontId="72" fillId="25" borderId="0" xfId="0" applyNumberFormat="1" applyFont="1" applyFill="1" applyAlignment="1" applyProtection="1">
      <alignment horizontal="center" vertical="center"/>
      <protection locked="0"/>
    </xf>
    <xf numFmtId="0" fontId="71" fillId="0" borderId="72" xfId="348" applyFont="1" applyBorder="1" applyAlignment="1">
      <alignment vertical="center" wrapText="1"/>
    </xf>
    <xf numFmtId="0" fontId="51" fillId="0" borderId="0" xfId="352" applyFont="1" applyAlignment="1">
      <alignment horizontal="center" vertical="center"/>
    </xf>
    <xf numFmtId="0" fontId="71" fillId="0" borderId="30" xfId="352" applyFont="1" applyBorder="1" applyAlignment="1">
      <alignment horizontal="center" vertical="center"/>
    </xf>
    <xf numFmtId="0" fontId="71" fillId="0" borderId="30" xfId="352" applyFont="1" applyBorder="1" applyAlignment="1">
      <alignment horizontal="center" vertical="center" wrapText="1"/>
    </xf>
    <xf numFmtId="0" fontId="91" fillId="0" borderId="42" xfId="352" applyFont="1" applyBorder="1" applyAlignment="1">
      <alignment horizontal="center" vertical="center"/>
    </xf>
    <xf numFmtId="0" fontId="54" fillId="0" borderId="13" xfId="354" applyFont="1" applyBorder="1" applyAlignment="1">
      <alignment horizontal="center" vertical="center"/>
    </xf>
    <xf numFmtId="0" fontId="51" fillId="0" borderId="78" xfId="352" applyFont="1" applyBorder="1" applyAlignment="1">
      <alignment horizontal="center" vertical="center"/>
    </xf>
    <xf numFmtId="0" fontId="94" fillId="0" borderId="0" xfId="352" applyFont="1" applyAlignment="1">
      <alignment horizontal="center" vertical="center"/>
    </xf>
    <xf numFmtId="0" fontId="54" fillId="0" borderId="72" xfId="354" applyFont="1" applyBorder="1" applyAlignment="1">
      <alignment horizontal="center" vertical="center"/>
    </xf>
    <xf numFmtId="0" fontId="1" fillId="0" borderId="42" xfId="352" applyFont="1" applyBorder="1" applyAlignment="1">
      <alignment horizontal="center" vertical="center"/>
    </xf>
    <xf numFmtId="0" fontId="71" fillId="0" borderId="0" xfId="352" applyFont="1" applyAlignment="1">
      <alignment horizontal="center" vertical="center"/>
    </xf>
    <xf numFmtId="0" fontId="71" fillId="0" borderId="81" xfId="348" applyFont="1" applyBorder="1" applyAlignment="1">
      <alignment horizontal="left" vertical="center" wrapText="1"/>
    </xf>
    <xf numFmtId="0" fontId="53" fillId="0" borderId="30" xfId="348" applyFont="1" applyBorder="1" applyAlignment="1">
      <alignment vertical="center" wrapText="1"/>
    </xf>
    <xf numFmtId="0" fontId="71" fillId="0" borderId="42" xfId="348" applyFont="1" applyBorder="1" applyAlignment="1">
      <alignment horizontal="left" vertical="center" wrapText="1"/>
    </xf>
    <xf numFmtId="0" fontId="0" fillId="0" borderId="58" xfId="350" applyFont="1" applyBorder="1" applyAlignment="1">
      <alignment horizontal="left" vertical="center" wrapText="1"/>
    </xf>
    <xf numFmtId="0" fontId="0" fillId="0" borderId="13" xfId="350" applyFont="1" applyBorder="1" applyAlignment="1">
      <alignment vertical="center"/>
    </xf>
    <xf numFmtId="1" fontId="76" fillId="38" borderId="51" xfId="0" applyNumberFormat="1" applyFont="1" applyFill="1" applyBorder="1" applyAlignment="1">
      <alignment horizontal="center" vertical="center" wrapText="1"/>
    </xf>
    <xf numFmtId="1" fontId="32" fillId="38" borderId="59" xfId="0" applyNumberFormat="1" applyFont="1" applyFill="1" applyBorder="1" applyAlignment="1">
      <alignment horizontal="center" vertical="center" wrapText="1"/>
    </xf>
    <xf numFmtId="1" fontId="50" fillId="43" borderId="13" xfId="0" applyNumberFormat="1" applyFont="1" applyFill="1" applyBorder="1" applyAlignment="1">
      <alignment horizontal="center" vertical="center"/>
    </xf>
    <xf numFmtId="1" fontId="101" fillId="0" borderId="0" xfId="0" applyNumberFormat="1" applyFont="1" applyAlignment="1">
      <alignment horizontal="center" vertical="center"/>
    </xf>
    <xf numFmtId="0" fontId="75" fillId="38" borderId="48" xfId="349" applyFont="1" applyFill="1" applyBorder="1" applyAlignment="1" applyProtection="1">
      <alignment horizontal="center" vertical="center" wrapText="1"/>
      <protection locked="0"/>
    </xf>
    <xf numFmtId="0" fontId="19" fillId="0" borderId="76" xfId="203" applyBorder="1" applyAlignment="1" applyProtection="1">
      <alignment horizontal="center" vertical="center"/>
      <protection locked="0"/>
    </xf>
    <xf numFmtId="0" fontId="19" fillId="0" borderId="79" xfId="203" applyBorder="1" applyAlignment="1" applyProtection="1">
      <alignment horizontal="center" vertical="center" wrapText="1"/>
      <protection locked="0"/>
    </xf>
    <xf numFmtId="0" fontId="19" fillId="0" borderId="81" xfId="203" applyBorder="1" applyAlignment="1" applyProtection="1">
      <alignment horizontal="center" vertical="center" wrapText="1"/>
      <protection locked="0"/>
    </xf>
    <xf numFmtId="0" fontId="31" fillId="0" borderId="78" xfId="203" applyFont="1" applyBorder="1" applyAlignment="1">
      <alignment horizontal="center" vertical="center" wrapText="1"/>
    </xf>
    <xf numFmtId="0" fontId="19" fillId="0" borderId="30" xfId="288" applyFont="1" applyBorder="1" applyAlignment="1">
      <alignment horizontal="left" vertical="center"/>
    </xf>
    <xf numFmtId="0" fontId="19" fillId="0" borderId="30" xfId="288" applyFont="1" applyBorder="1" applyAlignment="1" applyProtection="1">
      <alignment horizontal="center" vertical="center" wrapText="1"/>
      <protection locked="0"/>
    </xf>
    <xf numFmtId="0" fontId="19" fillId="0" borderId="0" xfId="288" applyFont="1" applyAlignment="1">
      <alignment horizontal="center" vertical="center"/>
    </xf>
    <xf numFmtId="0" fontId="19" fillId="0" borderId="13" xfId="288" applyFont="1" applyBorder="1" applyAlignment="1" applyProtection="1">
      <alignment horizontal="center" vertical="center" wrapText="1"/>
      <protection locked="0"/>
    </xf>
    <xf numFmtId="0" fontId="19" fillId="0" borderId="0" xfId="348" applyFont="1" applyAlignment="1">
      <alignment horizontal="center" vertical="center"/>
    </xf>
    <xf numFmtId="0" fontId="19" fillId="0" borderId="30" xfId="348" applyFont="1" applyBorder="1" applyAlignment="1" applyProtection="1">
      <alignment horizontal="center" vertical="center" wrapText="1"/>
      <protection locked="0"/>
    </xf>
    <xf numFmtId="0" fontId="31" fillId="0" borderId="0" xfId="348" applyFont="1" applyAlignment="1">
      <alignment horizontal="center" vertical="center"/>
    </xf>
    <xf numFmtId="0" fontId="31" fillId="0" borderId="0" xfId="203" applyFont="1" applyAlignment="1">
      <alignment horizontal="center" vertical="center"/>
    </xf>
    <xf numFmtId="0" fontId="62" fillId="0" borderId="0" xfId="352" applyFont="1" applyAlignment="1">
      <alignment horizontal="center" vertical="center"/>
    </xf>
    <xf numFmtId="0" fontId="19" fillId="0" borderId="30" xfId="352" applyFont="1" applyBorder="1" applyAlignment="1" applyProtection="1">
      <alignment horizontal="center" vertical="center"/>
      <protection locked="0"/>
    </xf>
    <xf numFmtId="0" fontId="19" fillId="0" borderId="30" xfId="352" applyFont="1" applyBorder="1" applyAlignment="1" applyProtection="1">
      <alignment horizontal="center" vertical="center" wrapText="1"/>
      <protection locked="0"/>
    </xf>
    <xf numFmtId="0" fontId="19" fillId="0" borderId="30" xfId="204" applyFont="1" applyBorder="1" applyAlignment="1" applyProtection="1">
      <alignment horizontal="center" vertical="center" wrapText="1"/>
      <protection locked="0"/>
    </xf>
    <xf numFmtId="0" fontId="102" fillId="0" borderId="42" xfId="354" applyFont="1" applyBorder="1" applyAlignment="1">
      <alignment horizontal="center" vertical="center"/>
    </xf>
    <xf numFmtId="0" fontId="62" fillId="0" borderId="78" xfId="352" applyFont="1" applyBorder="1" applyAlignment="1">
      <alignment horizontal="center" vertical="center"/>
    </xf>
    <xf numFmtId="0" fontId="19" fillId="0" borderId="0" xfId="352" applyFont="1" applyAlignment="1">
      <alignment horizontal="center" vertical="center"/>
    </xf>
    <xf numFmtId="0" fontId="19" fillId="0" borderId="0" xfId="203" applyAlignment="1">
      <alignment horizontal="center"/>
    </xf>
    <xf numFmtId="0" fontId="19" fillId="0" borderId="42" xfId="205" applyFont="1" applyBorder="1" applyAlignment="1" applyProtection="1">
      <alignment horizontal="center" vertical="center"/>
      <protection locked="0"/>
    </xf>
    <xf numFmtId="0" fontId="62" fillId="0" borderId="0" xfId="205" applyFont="1" applyAlignment="1">
      <alignment horizontal="center" vertical="center" wrapText="1"/>
    </xf>
    <xf numFmtId="0" fontId="32" fillId="0" borderId="0" xfId="203" applyFont="1" applyAlignment="1">
      <alignment horizontal="center" vertical="center" wrapText="1"/>
    </xf>
    <xf numFmtId="0" fontId="19" fillId="0" borderId="13" xfId="348" applyFont="1" applyBorder="1" applyAlignment="1" applyProtection="1">
      <alignment horizontal="center" vertical="center" wrapText="1"/>
      <protection locked="0"/>
    </xf>
    <xf numFmtId="0" fontId="75" fillId="0" borderId="13" xfId="348" applyBorder="1" applyAlignment="1">
      <alignment horizontal="left" vertical="center" wrapText="1"/>
    </xf>
    <xf numFmtId="0" fontId="72" fillId="0" borderId="0" xfId="348" applyFont="1" applyAlignment="1">
      <alignment horizontal="left" vertical="center" wrapText="1"/>
    </xf>
    <xf numFmtId="0" fontId="75" fillId="0" borderId="0" xfId="348" applyAlignment="1">
      <alignment horizontal="left" wrapText="1"/>
    </xf>
    <xf numFmtId="0" fontId="19" fillId="0" borderId="13" xfId="348" applyFont="1" applyBorder="1" applyAlignment="1">
      <alignment horizontal="center" vertical="center" wrapText="1"/>
    </xf>
    <xf numFmtId="0" fontId="19" fillId="0" borderId="57" xfId="203" applyBorder="1" applyAlignment="1" applyProtection="1">
      <alignment horizontal="center" vertical="center" wrapText="1"/>
      <protection locked="0"/>
    </xf>
    <xf numFmtId="0" fontId="19" fillId="0" borderId="42" xfId="203" applyBorder="1" applyAlignment="1">
      <alignment horizontal="left" vertical="center"/>
    </xf>
    <xf numFmtId="0" fontId="19" fillId="0" borderId="30" xfId="203" applyBorder="1" applyAlignment="1">
      <alignment horizontal="left" vertical="center"/>
    </xf>
    <xf numFmtId="0" fontId="19" fillId="0" borderId="30" xfId="348" applyFont="1" applyBorder="1" applyAlignment="1">
      <alignment horizontal="left" vertical="center"/>
    </xf>
    <xf numFmtId="0" fontId="19" fillId="0" borderId="30" xfId="352" applyFont="1" applyBorder="1" applyAlignment="1">
      <alignment horizontal="left" vertical="center"/>
    </xf>
    <xf numFmtId="0" fontId="71" fillId="0" borderId="30" xfId="352" applyFont="1" applyBorder="1" applyAlignment="1">
      <alignment horizontal="left" vertical="center"/>
    </xf>
    <xf numFmtId="0" fontId="19" fillId="0" borderId="42" xfId="205" applyFont="1" applyBorder="1" applyAlignment="1">
      <alignment horizontal="left" vertical="center"/>
    </xf>
    <xf numFmtId="0" fontId="71" fillId="0" borderId="0" xfId="0" applyFont="1" applyAlignment="1">
      <alignment wrapText="1"/>
    </xf>
    <xf numFmtId="0" fontId="71" fillId="0" borderId="28" xfId="0" applyFont="1" applyBorder="1" applyAlignment="1">
      <alignment wrapText="1"/>
    </xf>
    <xf numFmtId="0" fontId="19" fillId="0" borderId="114" xfId="350" applyFont="1" applyBorder="1" applyAlignment="1" applyProtection="1">
      <alignment horizontal="center" vertical="center"/>
      <protection locked="0"/>
    </xf>
    <xf numFmtId="0" fontId="19" fillId="0" borderId="30" xfId="350" applyFont="1" applyBorder="1" applyAlignment="1" applyProtection="1">
      <alignment horizontal="center" vertical="center"/>
      <protection locked="0"/>
    </xf>
    <xf numFmtId="0" fontId="19" fillId="0" borderId="29" xfId="350" applyFont="1" applyBorder="1" applyAlignment="1" applyProtection="1">
      <alignment horizontal="center" vertical="center"/>
      <protection locked="0"/>
    </xf>
    <xf numFmtId="0" fontId="19" fillId="0" borderId="69" xfId="0" applyFont="1" applyBorder="1" applyAlignment="1">
      <alignment horizontal="center" vertical="center"/>
    </xf>
    <xf numFmtId="14" fontId="30" fillId="0" borderId="16" xfId="0" applyNumberFormat="1" applyFont="1" applyBorder="1" applyAlignment="1">
      <alignment horizontal="center" vertical="center"/>
    </xf>
    <xf numFmtId="0" fontId="19" fillId="0" borderId="30" xfId="0" applyFont="1" applyBorder="1" applyAlignment="1">
      <alignment horizontal="center" vertical="center"/>
    </xf>
    <xf numFmtId="0" fontId="31" fillId="0" borderId="30" xfId="0" applyFont="1" applyBorder="1" applyAlignment="1">
      <alignment horizontal="center" vertical="center"/>
    </xf>
    <xf numFmtId="0" fontId="19" fillId="0" borderId="42" xfId="0" applyFont="1" applyBorder="1" applyAlignment="1">
      <alignment horizontal="center" vertical="center"/>
    </xf>
    <xf numFmtId="1" fontId="41" fillId="28" borderId="93" xfId="0" applyNumberFormat="1" applyFont="1" applyFill="1" applyBorder="1" applyAlignment="1">
      <alignment horizontal="center" vertical="center" wrapText="1"/>
    </xf>
    <xf numFmtId="1" fontId="41" fillId="35" borderId="93" xfId="0" applyNumberFormat="1" applyFont="1" applyFill="1" applyBorder="1" applyAlignment="1">
      <alignment horizontal="center" vertical="center" wrapText="1"/>
    </xf>
    <xf numFmtId="1" fontId="41" fillId="28" borderId="90" xfId="0" applyNumberFormat="1" applyFont="1" applyFill="1" applyBorder="1" applyAlignment="1">
      <alignment horizontal="center" vertical="center" wrapText="1"/>
    </xf>
    <xf numFmtId="1" fontId="41" fillId="28" borderId="74" xfId="0" applyNumberFormat="1" applyFont="1" applyFill="1" applyBorder="1" applyAlignment="1">
      <alignment horizontal="center" vertical="center" wrapText="1"/>
    </xf>
    <xf numFmtId="0" fontId="31" fillId="0" borderId="13" xfId="0" applyFont="1" applyBorder="1" applyAlignment="1">
      <alignment horizontal="center" vertical="center"/>
    </xf>
    <xf numFmtId="0" fontId="19" fillId="0" borderId="13" xfId="0" applyFont="1" applyBorder="1" applyAlignment="1">
      <alignment horizontal="center" vertical="center"/>
    </xf>
    <xf numFmtId="0" fontId="19" fillId="0" borderId="27" xfId="203" applyBorder="1" applyAlignment="1" applyProtection="1">
      <alignment horizontal="center" vertical="center" wrapText="1"/>
      <protection locked="0"/>
    </xf>
    <xf numFmtId="0" fontId="19" fillId="0" borderId="89" xfId="203" applyBorder="1" applyAlignment="1" applyProtection="1">
      <alignment horizontal="center" vertical="center" wrapText="1"/>
      <protection locked="0"/>
    </xf>
    <xf numFmtId="0" fontId="19" fillId="0" borderId="42" xfId="288" applyFont="1" applyBorder="1" applyAlignment="1" applyProtection="1">
      <alignment horizontal="center" vertical="center" wrapText="1"/>
      <protection locked="0"/>
    </xf>
    <xf numFmtId="0" fontId="29" fillId="0" borderId="0" xfId="0" applyFont="1" applyAlignment="1">
      <alignment horizontal="left" wrapText="1"/>
    </xf>
    <xf numFmtId="0" fontId="30" fillId="24" borderId="12" xfId="0" applyFont="1" applyFill="1" applyBorder="1" applyAlignment="1">
      <alignment horizontal="left" vertical="center" wrapText="1"/>
    </xf>
    <xf numFmtId="0" fontId="30" fillId="27" borderId="12" xfId="0" applyFont="1" applyFill="1" applyBorder="1" applyAlignment="1">
      <alignment horizontal="left" vertical="center" wrapText="1"/>
    </xf>
    <xf numFmtId="0" fontId="62" fillId="0" borderId="77" xfId="0" applyFont="1" applyBorder="1" applyAlignment="1">
      <alignment horizontal="left" vertical="center" wrapText="1"/>
    </xf>
    <xf numFmtId="0" fontId="62" fillId="0" borderId="89" xfId="0" applyFont="1" applyBorder="1" applyAlignment="1">
      <alignment horizontal="left" vertical="center"/>
    </xf>
    <xf numFmtId="0" fontId="62" fillId="0" borderId="47" xfId="0" applyFont="1" applyBorder="1" applyAlignment="1">
      <alignment horizontal="left" vertical="center"/>
    </xf>
    <xf numFmtId="0" fontId="62" fillId="0" borderId="27" xfId="0" applyFont="1" applyBorder="1" applyAlignment="1">
      <alignment horizontal="left" vertical="center"/>
    </xf>
    <xf numFmtId="0" fontId="62" fillId="0" borderId="108" xfId="0" applyFont="1" applyBorder="1" applyAlignment="1">
      <alignment horizontal="left" vertical="center"/>
    </xf>
    <xf numFmtId="0" fontId="62" fillId="0" borderId="29" xfId="0" applyFont="1" applyBorder="1" applyAlignment="1">
      <alignment horizontal="left" vertical="center"/>
    </xf>
    <xf numFmtId="0" fontId="35" fillId="0" borderId="0" xfId="0" applyFont="1" applyAlignment="1">
      <alignment horizontal="left" vertical="center" wrapText="1"/>
    </xf>
    <xf numFmtId="0" fontId="34" fillId="0" borderId="21"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0" xfId="0" applyFont="1" applyAlignment="1">
      <alignment horizontal="center" vertical="center" wrapText="1"/>
    </xf>
    <xf numFmtId="0" fontId="34" fillId="0" borderId="31"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32" xfId="0" applyFont="1" applyBorder="1" applyAlignment="1">
      <alignment horizontal="center" vertical="center" wrapText="1"/>
    </xf>
    <xf numFmtId="1" fontId="35" fillId="0" borderId="14" xfId="0" applyNumberFormat="1" applyFont="1" applyBorder="1" applyAlignment="1">
      <alignment horizontal="center" vertical="center"/>
    </xf>
    <xf numFmtId="1" fontId="35" fillId="0" borderId="16" xfId="0" applyNumberFormat="1" applyFont="1" applyBorder="1" applyAlignment="1">
      <alignment horizontal="center" vertical="center"/>
    </xf>
    <xf numFmtId="164" fontId="30" fillId="0" borderId="14" xfId="0" applyNumberFormat="1" applyFont="1" applyBorder="1" applyAlignment="1" applyProtection="1">
      <alignment horizontal="center" vertical="center"/>
      <protection locked="0"/>
    </xf>
    <xf numFmtId="164" fontId="30" fillId="0" borderId="15" xfId="0" applyNumberFormat="1" applyFont="1" applyBorder="1" applyAlignment="1" applyProtection="1">
      <alignment horizontal="center" vertical="center"/>
      <protection locked="0"/>
    </xf>
    <xf numFmtId="164" fontId="30" fillId="0" borderId="16" xfId="0" applyNumberFormat="1" applyFont="1" applyBorder="1" applyAlignment="1" applyProtection="1">
      <alignment horizontal="center" vertical="center"/>
      <protection locked="0"/>
    </xf>
    <xf numFmtId="0" fontId="37" fillId="0" borderId="124" xfId="0" applyFont="1" applyBorder="1" applyAlignment="1">
      <alignment horizontal="center" vertical="center" wrapText="1"/>
    </xf>
    <xf numFmtId="0" fontId="37" fillId="0" borderId="0" xfId="0" applyFont="1" applyAlignment="1">
      <alignment horizontal="center" vertical="center" wrapText="1"/>
    </xf>
    <xf numFmtId="0" fontId="37" fillId="0" borderId="38" xfId="0" applyFont="1" applyBorder="1" applyAlignment="1">
      <alignment horizontal="center" vertical="center" wrapText="1"/>
    </xf>
    <xf numFmtId="0" fontId="34" fillId="0" borderId="0" xfId="0" applyFont="1" applyAlignment="1">
      <alignment horizontal="center" textRotation="90" wrapText="1"/>
    </xf>
    <xf numFmtId="0" fontId="35" fillId="0" borderId="0" xfId="0" applyFont="1" applyAlignment="1">
      <alignment horizontal="right" vertical="top"/>
    </xf>
    <xf numFmtId="0" fontId="36" fillId="0" borderId="0" xfId="0" applyFont="1" applyAlignment="1">
      <alignment horizontal="right" vertical="top"/>
    </xf>
    <xf numFmtId="0" fontId="0" fillId="0" borderId="0" xfId="0"/>
    <xf numFmtId="0" fontId="32" fillId="0" borderId="0" xfId="203" applyFont="1" applyAlignment="1">
      <alignment horizontal="left" vertical="center"/>
    </xf>
    <xf numFmtId="0" fontId="19" fillId="0" borderId="76" xfId="203" applyBorder="1" applyAlignment="1" applyProtection="1">
      <alignment horizontal="center" vertical="center" wrapText="1"/>
      <protection locked="0"/>
    </xf>
    <xf numFmtId="0" fontId="19" fillId="0" borderId="81" xfId="203" applyBorder="1" applyAlignment="1" applyProtection="1">
      <alignment horizontal="center" vertical="center" wrapText="1"/>
      <protection locked="0"/>
    </xf>
    <xf numFmtId="0" fontId="19" fillId="0" borderId="79" xfId="203" applyBorder="1" applyAlignment="1" applyProtection="1">
      <alignment horizontal="center" vertical="center" wrapText="1"/>
      <protection locked="0"/>
    </xf>
    <xf numFmtId="0" fontId="75" fillId="0" borderId="92" xfId="203" applyFont="1" applyBorder="1" applyAlignment="1">
      <alignment horizontal="center" vertical="center" wrapText="1"/>
    </xf>
    <xf numFmtId="0" fontId="75" fillId="0" borderId="38" xfId="203" applyFont="1" applyBorder="1" applyAlignment="1">
      <alignment horizontal="center" vertical="center" wrapText="1"/>
    </xf>
    <xf numFmtId="0" fontId="19" fillId="25" borderId="73" xfId="97" applyFont="1" applyFill="1" applyBorder="1" applyAlignment="1">
      <alignment horizontal="center" vertical="center"/>
    </xf>
    <xf numFmtId="0" fontId="19" fillId="25" borderId="65" xfId="97" applyFont="1" applyFill="1" applyBorder="1" applyAlignment="1">
      <alignment horizontal="center" vertical="center"/>
    </xf>
    <xf numFmtId="0" fontId="75" fillId="0" borderId="64" xfId="203" applyFont="1" applyBorder="1" applyAlignment="1">
      <alignment horizontal="center" vertical="center" wrapText="1"/>
    </xf>
    <xf numFmtId="0" fontId="19" fillId="0" borderId="66" xfId="203" applyBorder="1" applyAlignment="1">
      <alignment horizontal="center" vertical="center" wrapText="1"/>
    </xf>
    <xf numFmtId="0" fontId="19" fillId="0" borderId="77" xfId="203" applyBorder="1" applyAlignment="1">
      <alignment horizontal="center" vertical="center" wrapText="1"/>
    </xf>
    <xf numFmtId="0" fontId="19" fillId="0" borderId="92" xfId="203" applyBorder="1" applyAlignment="1">
      <alignment horizontal="center" vertical="center" wrapText="1"/>
    </xf>
    <xf numFmtId="0" fontId="19" fillId="0" borderId="47" xfId="203" applyBorder="1" applyAlignment="1">
      <alignment horizontal="center" vertical="center" wrapText="1"/>
    </xf>
    <xf numFmtId="0" fontId="19" fillId="0" borderId="38" xfId="203" applyBorder="1" applyAlignment="1">
      <alignment horizontal="center" vertical="center" wrapText="1"/>
    </xf>
    <xf numFmtId="0" fontId="19" fillId="0" borderId="111" xfId="203" applyBorder="1" applyAlignment="1">
      <alignment horizontal="center" vertical="center" wrapText="1"/>
    </xf>
    <xf numFmtId="0" fontId="19" fillId="0" borderId="59" xfId="203" applyBorder="1" applyAlignment="1">
      <alignment horizontal="center" vertical="center" wrapText="1"/>
    </xf>
    <xf numFmtId="0" fontId="19" fillId="0" borderId="47" xfId="203" applyBorder="1" applyAlignment="1">
      <alignment horizontal="center" vertical="center"/>
    </xf>
    <xf numFmtId="0" fontId="19" fillId="0" borderId="38" xfId="203" applyBorder="1" applyAlignment="1">
      <alignment horizontal="center" vertical="center"/>
    </xf>
    <xf numFmtId="0" fontId="34" fillId="35" borderId="60" xfId="203" applyFont="1" applyFill="1" applyBorder="1" applyAlignment="1">
      <alignment horizontal="center" vertical="center" wrapText="1"/>
    </xf>
    <xf numFmtId="0" fontId="34" fillId="35" borderId="56" xfId="203" applyFont="1" applyFill="1" applyBorder="1" applyAlignment="1">
      <alignment horizontal="center" vertical="center" wrapText="1"/>
    </xf>
    <xf numFmtId="0" fontId="19" fillId="25" borderId="73" xfId="97" applyFont="1" applyFill="1"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19" fillId="0" borderId="69" xfId="203" applyBorder="1" applyAlignment="1">
      <alignment horizontal="center" vertical="center" wrapText="1"/>
    </xf>
    <xf numFmtId="0" fontId="19" fillId="0" borderId="63" xfId="203" applyBorder="1" applyAlignment="1">
      <alignment horizontal="center" vertical="center" wrapText="1"/>
    </xf>
    <xf numFmtId="0" fontId="19" fillId="25" borderId="80" xfId="97" applyFont="1" applyFill="1" applyBorder="1" applyAlignment="1" applyProtection="1">
      <alignment horizontal="center" vertical="center"/>
      <protection locked="0"/>
    </xf>
    <xf numFmtId="0" fontId="19" fillId="25" borderId="82" xfId="97" applyFont="1" applyFill="1" applyBorder="1" applyAlignment="1" applyProtection="1">
      <alignment horizontal="center" vertical="center"/>
      <protection locked="0"/>
    </xf>
    <xf numFmtId="0" fontId="19" fillId="25" borderId="83" xfId="97" applyFont="1" applyFill="1" applyBorder="1" applyAlignment="1" applyProtection="1">
      <alignment horizontal="center" vertical="center"/>
      <protection locked="0"/>
    </xf>
    <xf numFmtId="0" fontId="19" fillId="25" borderId="84" xfId="97" applyFont="1" applyFill="1" applyBorder="1" applyAlignment="1" applyProtection="1">
      <alignment horizontal="center" vertical="center"/>
      <protection locked="0"/>
    </xf>
    <xf numFmtId="0" fontId="85" fillId="28" borderId="74" xfId="203" applyFont="1" applyFill="1" applyBorder="1" applyAlignment="1">
      <alignment vertical="center" wrapText="1"/>
    </xf>
    <xf numFmtId="0" fontId="85" fillId="28" borderId="86" xfId="203" applyFont="1" applyFill="1" applyBorder="1" applyAlignment="1">
      <alignment vertical="center" wrapText="1"/>
    </xf>
    <xf numFmtId="0" fontId="19" fillId="25" borderId="65" xfId="203" applyFill="1" applyBorder="1" applyAlignment="1" applyProtection="1">
      <alignment horizontal="center" vertical="center"/>
      <protection locked="0"/>
    </xf>
    <xf numFmtId="0" fontId="19" fillId="25" borderId="46" xfId="203" applyFill="1" applyBorder="1" applyAlignment="1" applyProtection="1">
      <alignment horizontal="center" vertical="center"/>
      <protection locked="0"/>
    </xf>
    <xf numFmtId="0" fontId="19" fillId="0" borderId="89" xfId="203" applyBorder="1" applyAlignment="1" applyProtection="1">
      <alignment horizontal="center" vertical="center" wrapText="1"/>
      <protection locked="0"/>
    </xf>
    <xf numFmtId="0" fontId="19" fillId="0" borderId="29" xfId="203" applyBorder="1" applyAlignment="1" applyProtection="1">
      <alignment horizontal="center" vertical="center" wrapText="1"/>
      <protection locked="0"/>
    </xf>
    <xf numFmtId="0" fontId="19" fillId="25" borderId="72" xfId="203" applyFill="1" applyBorder="1" applyAlignment="1">
      <alignment vertical="center" wrapText="1"/>
    </xf>
    <xf numFmtId="0" fontId="19" fillId="0" borderId="91" xfId="0" applyFont="1" applyBorder="1" applyAlignment="1">
      <alignment vertical="center" wrapText="1"/>
    </xf>
    <xf numFmtId="0" fontId="34" fillId="0" borderId="76" xfId="203" applyFont="1" applyBorder="1" applyAlignment="1">
      <alignment horizontal="left" vertical="center" wrapText="1"/>
    </xf>
    <xf numFmtId="0" fontId="19" fillId="0" borderId="81" xfId="203" applyBorder="1" applyAlignment="1">
      <alignment horizontal="left" vertical="center" wrapText="1"/>
    </xf>
    <xf numFmtId="0" fontId="19" fillId="0" borderId="87" xfId="203" applyBorder="1" applyAlignment="1">
      <alignment horizontal="left" vertical="center" wrapText="1"/>
    </xf>
    <xf numFmtId="0" fontId="19" fillId="0" borderId="64" xfId="203" applyBorder="1" applyAlignment="1">
      <alignment vertical="center" wrapText="1"/>
    </xf>
    <xf numFmtId="0" fontId="19" fillId="0" borderId="66" xfId="203" applyBorder="1" applyAlignment="1">
      <alignment vertical="center" wrapText="1"/>
    </xf>
    <xf numFmtId="0" fontId="19" fillId="0" borderId="28" xfId="203" applyBorder="1" applyAlignment="1">
      <alignment vertical="center" wrapText="1"/>
    </xf>
    <xf numFmtId="0" fontId="34" fillId="0" borderId="81" xfId="203" applyFont="1" applyBorder="1" applyAlignment="1">
      <alignment horizontal="left" vertical="center" wrapText="1"/>
    </xf>
    <xf numFmtId="0" fontId="34" fillId="0" borderId="87" xfId="203" applyFont="1" applyBorder="1" applyAlignment="1">
      <alignment horizontal="left" vertical="center" wrapText="1"/>
    </xf>
    <xf numFmtId="0" fontId="19" fillId="0" borderId="27" xfId="203" applyBorder="1" applyAlignment="1">
      <alignment vertical="center" wrapText="1"/>
    </xf>
    <xf numFmtId="0" fontId="19" fillId="0" borderId="29" xfId="0" applyFont="1" applyBorder="1" applyAlignment="1">
      <alignment vertical="center" wrapText="1"/>
    </xf>
    <xf numFmtId="0" fontId="19" fillId="25" borderId="73" xfId="203" applyFill="1" applyBorder="1" applyAlignment="1" applyProtection="1">
      <alignment horizontal="center" vertical="center"/>
      <protection locked="0"/>
    </xf>
    <xf numFmtId="0" fontId="34" fillId="0" borderId="27" xfId="203" applyFont="1" applyBorder="1" applyAlignment="1">
      <alignment vertical="center" wrapText="1"/>
    </xf>
    <xf numFmtId="0" fontId="19" fillId="0" borderId="27" xfId="0" applyFont="1" applyBorder="1" applyAlignment="1">
      <alignment vertical="center" wrapText="1"/>
    </xf>
    <xf numFmtId="0" fontId="19" fillId="0" borderId="108" xfId="203" applyBorder="1" applyAlignment="1">
      <alignment horizontal="center" vertical="center" wrapText="1"/>
    </xf>
    <xf numFmtId="0" fontId="19" fillId="28" borderId="0" xfId="203" applyFill="1" applyAlignment="1">
      <alignment horizontal="center" vertical="center"/>
    </xf>
    <xf numFmtId="2" fontId="34" fillId="0" borderId="76" xfId="203" applyNumberFormat="1" applyFont="1" applyBorder="1" applyAlignment="1">
      <alignment horizontal="left" vertical="center" wrapText="1"/>
    </xf>
    <xf numFmtId="2" fontId="34" fillId="0" borderId="81" xfId="203" applyNumberFormat="1" applyFont="1" applyBorder="1" applyAlignment="1">
      <alignment horizontal="left" vertical="center" wrapText="1"/>
    </xf>
    <xf numFmtId="2" fontId="34" fillId="0" borderId="87" xfId="203" applyNumberFormat="1" applyFont="1" applyBorder="1" applyAlignment="1">
      <alignment horizontal="left" vertical="center" wrapText="1"/>
    </xf>
    <xf numFmtId="0" fontId="71" fillId="0" borderId="64" xfId="203" applyFont="1" applyBorder="1" applyAlignment="1">
      <alignment vertical="center" wrapText="1"/>
    </xf>
    <xf numFmtId="0" fontId="71" fillId="0" borderId="28" xfId="0" applyFont="1" applyBorder="1" applyAlignment="1">
      <alignment vertical="center" wrapText="1"/>
    </xf>
    <xf numFmtId="0" fontId="19" fillId="0" borderId="27" xfId="203" applyBorder="1" applyAlignment="1" applyProtection="1">
      <alignment horizontal="center" vertical="center" wrapText="1"/>
      <protection locked="0"/>
    </xf>
    <xf numFmtId="0" fontId="19" fillId="0" borderId="89" xfId="203" applyBorder="1" applyAlignment="1">
      <alignment vertical="center" wrapText="1"/>
    </xf>
    <xf numFmtId="0" fontId="19" fillId="0" borderId="64" xfId="203" applyBorder="1" applyAlignment="1">
      <alignment horizontal="left" vertical="center" wrapText="1"/>
    </xf>
    <xf numFmtId="0" fontId="19" fillId="0" borderId="121" xfId="203" applyBorder="1" applyAlignment="1">
      <alignment horizontal="left" vertical="center" wrapText="1"/>
    </xf>
    <xf numFmtId="2" fontId="34" fillId="0" borderId="61" xfId="203" applyNumberFormat="1" applyFont="1" applyBorder="1" applyAlignment="1">
      <alignment horizontal="left" vertical="center" wrapText="1"/>
    </xf>
    <xf numFmtId="0" fontId="34" fillId="35" borderId="53" xfId="203" applyFont="1" applyFill="1" applyBorder="1" applyAlignment="1">
      <alignment horizontal="left" vertical="center" wrapText="1"/>
    </xf>
    <xf numFmtId="0" fontId="34" fillId="35" borderId="54" xfId="203" applyFont="1" applyFill="1" applyBorder="1" applyAlignment="1">
      <alignment horizontal="left" vertical="center" wrapText="1"/>
    </xf>
    <xf numFmtId="0" fontId="34" fillId="35" borderId="56" xfId="203" applyFont="1" applyFill="1" applyBorder="1" applyAlignment="1">
      <alignment horizontal="left" vertical="center" wrapText="1"/>
    </xf>
    <xf numFmtId="0" fontId="50" fillId="28" borderId="42" xfId="0" applyFont="1" applyFill="1" applyBorder="1" applyAlignment="1">
      <alignment horizontal="left" vertical="center"/>
    </xf>
    <xf numFmtId="0" fontId="50" fillId="28" borderId="13" xfId="0" applyFont="1" applyFill="1" applyBorder="1" applyAlignment="1">
      <alignment horizontal="left" vertical="center"/>
    </xf>
    <xf numFmtId="0" fontId="51" fillId="0" borderId="72" xfId="0" applyFont="1" applyBorder="1" applyAlignment="1">
      <alignment horizontal="left" vertical="center"/>
    </xf>
    <xf numFmtId="0" fontId="51" fillId="0" borderId="91" xfId="0" applyFont="1" applyBorder="1" applyAlignment="1">
      <alignment horizontal="left" vertical="center"/>
    </xf>
    <xf numFmtId="0" fontId="51" fillId="0" borderId="30" xfId="0" applyFont="1" applyBorder="1" applyAlignment="1">
      <alignment horizontal="left" vertical="center"/>
    </xf>
    <xf numFmtId="0" fontId="72" fillId="25" borderId="72" xfId="0" applyFont="1" applyFill="1" applyBorder="1" applyAlignment="1" applyProtection="1">
      <alignment horizontal="center" vertical="center"/>
      <protection locked="0"/>
    </xf>
    <xf numFmtId="0" fontId="34" fillId="25" borderId="91" xfId="0" applyFont="1" applyFill="1" applyBorder="1" applyAlignment="1" applyProtection="1">
      <alignment horizontal="center" vertical="center"/>
      <protection locked="0"/>
    </xf>
    <xf numFmtId="0" fontId="34" fillId="25" borderId="30" xfId="0" applyFont="1" applyFill="1" applyBorder="1" applyAlignment="1" applyProtection="1">
      <alignment horizontal="center" vertical="center"/>
      <protection locked="0"/>
    </xf>
    <xf numFmtId="0" fontId="34" fillId="25" borderId="72" xfId="0" applyFont="1" applyFill="1" applyBorder="1" applyAlignment="1" applyProtection="1">
      <alignment horizontal="center" vertical="center"/>
      <protection locked="0"/>
    </xf>
    <xf numFmtId="0" fontId="0" fillId="0" borderId="93" xfId="0" applyBorder="1" applyAlignment="1">
      <alignment horizontal="left" vertical="center"/>
    </xf>
    <xf numFmtId="0" fontId="0" fillId="0" borderId="91" xfId="0" applyBorder="1" applyAlignment="1">
      <alignment horizontal="left" vertical="center"/>
    </xf>
    <xf numFmtId="0" fontId="0" fillId="0" borderId="30" xfId="0" applyBorder="1" applyAlignment="1">
      <alignment horizontal="left" vertical="center"/>
    </xf>
    <xf numFmtId="0" fontId="71" fillId="0" borderId="93" xfId="0" applyFont="1" applyBorder="1" applyAlignment="1">
      <alignment horizontal="left" vertical="center"/>
    </xf>
    <xf numFmtId="0" fontId="50" fillId="28" borderId="74" xfId="0" applyFont="1" applyFill="1" applyBorder="1" applyAlignment="1">
      <alignment horizontal="left" vertical="center"/>
    </xf>
    <xf numFmtId="0" fontId="50" fillId="28" borderId="86" xfId="0" applyFont="1" applyFill="1" applyBorder="1" applyAlignment="1">
      <alignment horizontal="left" vertical="center"/>
    </xf>
    <xf numFmtId="0" fontId="50" fillId="28" borderId="96" xfId="0" applyFont="1" applyFill="1" applyBorder="1" applyAlignment="1">
      <alignment horizontal="left" vertical="center"/>
    </xf>
    <xf numFmtId="0" fontId="51" fillId="35" borderId="95" xfId="0" applyFont="1" applyFill="1" applyBorder="1" applyAlignment="1">
      <alignment horizontal="center" vertical="center" wrapText="1"/>
    </xf>
    <xf numFmtId="0" fontId="51" fillId="35" borderId="30" xfId="0" applyFont="1" applyFill="1" applyBorder="1" applyAlignment="1">
      <alignment horizontal="center" vertical="center"/>
    </xf>
    <xf numFmtId="1" fontId="51" fillId="28" borderId="72" xfId="288" applyNumberFormat="1" applyFont="1" applyFill="1" applyBorder="1" applyAlignment="1">
      <alignment horizontal="center" vertical="center"/>
    </xf>
    <xf numFmtId="1" fontId="51" fillId="28" borderId="30" xfId="288" applyNumberFormat="1" applyFont="1" applyFill="1" applyBorder="1" applyAlignment="1">
      <alignment horizontal="center" vertical="center"/>
    </xf>
    <xf numFmtId="166" fontId="51" fillId="28" borderId="13" xfId="288" applyNumberFormat="1" applyFont="1" applyFill="1" applyBorder="1" applyAlignment="1">
      <alignment horizontal="center" vertical="center"/>
    </xf>
    <xf numFmtId="0" fontId="51" fillId="0" borderId="93" xfId="288" applyFont="1" applyBorder="1" applyAlignment="1">
      <alignment horizontal="left" vertical="center"/>
    </xf>
    <xf numFmtId="0" fontId="51" fillId="0" borderId="30" xfId="288" applyFont="1" applyBorder="1" applyAlignment="1">
      <alignment horizontal="left" vertical="center"/>
    </xf>
    <xf numFmtId="0" fontId="51" fillId="0" borderId="78" xfId="288" applyFont="1" applyBorder="1" applyAlignment="1">
      <alignment horizontal="left" vertical="center"/>
    </xf>
    <xf numFmtId="0" fontId="51" fillId="0" borderId="89" xfId="288" applyFont="1" applyBorder="1" applyAlignment="1">
      <alignment horizontal="left" vertical="center"/>
    </xf>
    <xf numFmtId="0" fontId="50" fillId="43" borderId="42" xfId="0" applyFont="1" applyFill="1" applyBorder="1" applyAlignment="1">
      <alignment horizontal="left" vertical="center"/>
    </xf>
    <xf numFmtId="0" fontId="50" fillId="43" borderId="13" xfId="0" applyFont="1" applyFill="1" applyBorder="1" applyAlignment="1">
      <alignment horizontal="left" vertical="center"/>
    </xf>
    <xf numFmtId="1" fontId="48" fillId="0" borderId="47" xfId="288" applyNumberFormat="1" applyFont="1" applyBorder="1" applyAlignment="1">
      <alignment horizontal="left"/>
    </xf>
    <xf numFmtId="1" fontId="48" fillId="0" borderId="0" xfId="288" applyNumberFormat="1" applyFont="1" applyAlignment="1">
      <alignment horizontal="left"/>
    </xf>
    <xf numFmtId="0" fontId="32" fillId="0" borderId="0" xfId="348" applyFont="1" applyAlignment="1">
      <alignment horizontal="left" vertical="center"/>
    </xf>
    <xf numFmtId="0" fontId="73" fillId="0" borderId="0" xfId="348" applyFont="1" applyAlignment="1">
      <alignment horizontal="left" vertical="center"/>
    </xf>
    <xf numFmtId="0" fontId="85" fillId="28" borderId="74" xfId="348" applyFont="1" applyFill="1" applyBorder="1" applyAlignment="1">
      <alignment vertical="center" wrapText="1"/>
    </xf>
    <xf numFmtId="0" fontId="85" fillId="28" borderId="86" xfId="348" applyFont="1" applyFill="1" applyBorder="1" applyAlignment="1">
      <alignment vertical="center" wrapText="1"/>
    </xf>
    <xf numFmtId="0" fontId="83" fillId="0" borderId="0" xfId="348" applyFont="1" applyAlignment="1">
      <alignment horizontal="left" vertical="top" wrapText="1"/>
    </xf>
    <xf numFmtId="0" fontId="19" fillId="0" borderId="0" xfId="348" applyFont="1" applyAlignment="1">
      <alignment wrapText="1"/>
    </xf>
    <xf numFmtId="0" fontId="19" fillId="0" borderId="0" xfId="203"/>
    <xf numFmtId="0" fontId="19" fillId="0" borderId="0" xfId="203" applyAlignment="1">
      <alignment horizontal="center" vertical="center" wrapText="1"/>
    </xf>
    <xf numFmtId="0" fontId="72" fillId="0" borderId="13" xfId="0" applyFont="1" applyBorder="1" applyAlignment="1">
      <alignment vertical="center" wrapText="1"/>
    </xf>
    <xf numFmtId="0" fontId="34" fillId="0" borderId="13" xfId="0" applyFont="1" applyBorder="1" applyAlignment="1">
      <alignment vertical="center" wrapText="1"/>
    </xf>
    <xf numFmtId="0" fontId="19" fillId="25" borderId="73" xfId="203" applyFill="1" applyBorder="1" applyAlignment="1" applyProtection="1">
      <alignment horizontal="center" vertical="center" wrapText="1"/>
      <protection locked="0"/>
    </xf>
    <xf numFmtId="0" fontId="19" fillId="25" borderId="65" xfId="203" applyFill="1" applyBorder="1" applyAlignment="1" applyProtection="1">
      <alignment horizontal="center" vertical="center" wrapText="1"/>
      <protection locked="0"/>
    </xf>
    <xf numFmtId="0" fontId="19" fillId="25" borderId="46" xfId="203" applyFill="1" applyBorder="1" applyAlignment="1" applyProtection="1">
      <alignment horizontal="center" vertical="center" wrapText="1"/>
      <protection locked="0"/>
    </xf>
    <xf numFmtId="0" fontId="0" fillId="0" borderId="27" xfId="0" applyBorder="1" applyAlignment="1">
      <alignment horizontal="center" vertical="center"/>
    </xf>
    <xf numFmtId="0" fontId="0" fillId="0" borderId="0" xfId="0" applyAlignment="1">
      <alignment horizontal="center" vertical="center"/>
    </xf>
    <xf numFmtId="0" fontId="0" fillId="0" borderId="90" xfId="0" applyBorder="1" applyAlignment="1">
      <alignment horizontal="center" vertical="center"/>
    </xf>
    <xf numFmtId="0" fontId="83" fillId="0" borderId="0" xfId="203" applyFont="1" applyAlignment="1">
      <alignment horizontal="left" vertical="top" wrapText="1"/>
    </xf>
    <xf numFmtId="0" fontId="19" fillId="0" borderId="0" xfId="203" applyAlignment="1">
      <alignment wrapText="1"/>
    </xf>
    <xf numFmtId="0" fontId="93" fillId="35" borderId="93" xfId="355" applyFont="1" applyFill="1" applyBorder="1" applyAlignment="1" applyProtection="1">
      <alignment horizontal="center" vertical="center"/>
    </xf>
    <xf numFmtId="0" fontId="93" fillId="35" borderId="91" xfId="355" applyFont="1" applyFill="1" applyBorder="1" applyAlignment="1" applyProtection="1">
      <alignment horizontal="center" vertical="center"/>
    </xf>
    <xf numFmtId="0" fontId="93" fillId="35" borderId="58" xfId="355" applyFont="1" applyFill="1" applyBorder="1" applyAlignment="1" applyProtection="1">
      <alignment horizontal="center" vertical="center"/>
    </xf>
    <xf numFmtId="0" fontId="93" fillId="35" borderId="60" xfId="355" applyFont="1" applyFill="1" applyBorder="1" applyAlignment="1" applyProtection="1">
      <alignment horizontal="center" vertical="center"/>
    </xf>
    <xf numFmtId="0" fontId="93" fillId="35" borderId="54" xfId="355" applyFont="1" applyFill="1" applyBorder="1" applyAlignment="1" applyProtection="1">
      <alignment horizontal="center" vertical="center"/>
    </xf>
    <xf numFmtId="0" fontId="93" fillId="35" borderId="56" xfId="355" applyFont="1" applyFill="1" applyBorder="1" applyAlignment="1" applyProtection="1">
      <alignment horizontal="center" vertical="center"/>
    </xf>
    <xf numFmtId="0" fontId="56" fillId="0" borderId="14" xfId="352" applyFont="1" applyBorder="1" applyAlignment="1">
      <alignment horizontal="center" vertical="center"/>
    </xf>
    <xf numFmtId="0" fontId="51" fillId="0" borderId="15" xfId="352" applyFont="1" applyBorder="1" applyAlignment="1">
      <alignment horizontal="center" vertical="center"/>
    </xf>
    <xf numFmtId="0" fontId="51" fillId="0" borderId="16" xfId="352" applyFont="1" applyBorder="1" applyAlignment="1">
      <alignment horizontal="center" vertical="center"/>
    </xf>
    <xf numFmtId="0" fontId="56" fillId="0" borderId="15" xfId="352" applyFont="1" applyBorder="1" applyAlignment="1">
      <alignment horizontal="center" vertical="center"/>
    </xf>
    <xf numFmtId="0" fontId="56" fillId="0" borderId="16" xfId="352" applyFont="1" applyBorder="1" applyAlignment="1">
      <alignment horizontal="center" vertical="center"/>
    </xf>
    <xf numFmtId="0" fontId="56" fillId="35" borderId="53" xfId="352" applyFont="1" applyFill="1" applyBorder="1" applyAlignment="1">
      <alignment horizontal="center" vertical="center"/>
    </xf>
    <xf numFmtId="0" fontId="56" fillId="35" borderId="54" xfId="352" applyFont="1" applyFill="1" applyBorder="1" applyAlignment="1">
      <alignment horizontal="center" vertical="center"/>
    </xf>
    <xf numFmtId="0" fontId="56" fillId="35" borderId="56" xfId="352" applyFont="1" applyFill="1" applyBorder="1" applyAlignment="1">
      <alignment horizontal="center" vertical="center"/>
    </xf>
    <xf numFmtId="0" fontId="56" fillId="0" borderId="53" xfId="352" applyFont="1" applyBorder="1" applyAlignment="1">
      <alignment horizontal="center" vertical="center"/>
    </xf>
    <xf numFmtId="0" fontId="56" fillId="0" borderId="54" xfId="352" applyFont="1" applyBorder="1" applyAlignment="1">
      <alignment horizontal="center" vertical="center"/>
    </xf>
    <xf numFmtId="0" fontId="56" fillId="0" borderId="56" xfId="352" applyFont="1" applyBorder="1" applyAlignment="1">
      <alignment horizontal="center" vertical="center"/>
    </xf>
    <xf numFmtId="0" fontId="61" fillId="36" borderId="100" xfId="357" applyFont="1" applyFill="1" applyBorder="1" applyAlignment="1">
      <alignment horizontal="center" vertical="center"/>
    </xf>
    <xf numFmtId="0" fontId="61" fillId="36" borderId="17" xfId="357" applyFont="1" applyFill="1" applyBorder="1" applyAlignment="1">
      <alignment horizontal="center" vertical="center"/>
    </xf>
    <xf numFmtId="0" fontId="56" fillId="36" borderId="17" xfId="357" applyFont="1" applyFill="1" applyBorder="1" applyAlignment="1">
      <alignment horizontal="center" vertical="center"/>
    </xf>
    <xf numFmtId="0" fontId="56" fillId="36" borderId="101" xfId="357" applyFont="1" applyFill="1" applyBorder="1" applyAlignment="1">
      <alignment horizontal="center" vertical="center"/>
    </xf>
    <xf numFmtId="0" fontId="56" fillId="36" borderId="94" xfId="357" applyFont="1" applyFill="1" applyBorder="1" applyAlignment="1">
      <alignment horizontal="center" vertical="center"/>
    </xf>
    <xf numFmtId="0" fontId="56" fillId="36" borderId="52" xfId="357" applyFont="1" applyFill="1" applyBorder="1" applyAlignment="1">
      <alignment horizontal="center" vertical="center"/>
    </xf>
    <xf numFmtId="0" fontId="56" fillId="36" borderId="45" xfId="357" applyFont="1" applyFill="1" applyBorder="1" applyAlignment="1">
      <alignment horizontal="center" vertical="center"/>
    </xf>
    <xf numFmtId="0" fontId="61" fillId="37" borderId="100" xfId="357" applyFont="1" applyFill="1" applyBorder="1" applyAlignment="1">
      <alignment horizontal="center" vertical="center"/>
    </xf>
    <xf numFmtId="0" fontId="61" fillId="37" borderId="17" xfId="357" applyFont="1" applyFill="1" applyBorder="1" applyAlignment="1">
      <alignment horizontal="center" vertical="center"/>
    </xf>
    <xf numFmtId="0" fontId="61" fillId="37" borderId="101" xfId="357" applyFont="1" applyFill="1" applyBorder="1" applyAlignment="1">
      <alignment horizontal="center" vertical="center"/>
    </xf>
    <xf numFmtId="0" fontId="61" fillId="37" borderId="94" xfId="357" applyFont="1" applyFill="1" applyBorder="1" applyAlignment="1">
      <alignment horizontal="center" vertical="center"/>
    </xf>
    <xf numFmtId="0" fontId="61" fillId="37" borderId="52" xfId="357" applyFont="1" applyFill="1" applyBorder="1" applyAlignment="1">
      <alignment horizontal="center" vertical="center"/>
    </xf>
    <xf numFmtId="0" fontId="61" fillId="37" borderId="45" xfId="357" applyFont="1" applyFill="1" applyBorder="1" applyAlignment="1">
      <alignment horizontal="center" vertical="center"/>
    </xf>
    <xf numFmtId="0" fontId="51" fillId="36" borderId="13" xfId="358" applyFont="1" applyFill="1" applyBorder="1" applyAlignment="1">
      <alignment horizontal="center"/>
    </xf>
    <xf numFmtId="0" fontId="51" fillId="37" borderId="13" xfId="358" applyFont="1" applyFill="1" applyBorder="1" applyAlignment="1">
      <alignment horizontal="center"/>
    </xf>
    <xf numFmtId="0" fontId="56" fillId="0" borderId="14" xfId="350" applyFont="1" applyBorder="1" applyAlignment="1">
      <alignment horizontal="center" vertical="center"/>
    </xf>
    <xf numFmtId="0" fontId="56" fillId="0" borderId="15" xfId="350" applyFont="1" applyBorder="1" applyAlignment="1">
      <alignment horizontal="center" vertical="center"/>
    </xf>
    <xf numFmtId="0" fontId="56" fillId="0" borderId="16" xfId="350" applyFont="1" applyBorder="1" applyAlignment="1">
      <alignment horizontal="center" vertical="center"/>
    </xf>
    <xf numFmtId="0" fontId="51" fillId="0" borderId="15" xfId="350" applyFont="1" applyBorder="1" applyAlignment="1">
      <alignment horizontal="center" vertical="center"/>
    </xf>
    <xf numFmtId="0" fontId="51" fillId="0" borderId="16" xfId="350" applyFont="1" applyBorder="1" applyAlignment="1">
      <alignment horizontal="center" vertical="center"/>
    </xf>
    <xf numFmtId="0" fontId="56" fillId="0" borderId="53" xfId="350" applyFont="1" applyBorder="1" applyAlignment="1">
      <alignment horizontal="center" vertical="center"/>
    </xf>
    <xf numFmtId="0" fontId="56" fillId="0" borderId="54" xfId="350" applyFont="1" applyBorder="1" applyAlignment="1">
      <alignment horizontal="center" vertical="center"/>
    </xf>
    <xf numFmtId="0" fontId="56" fillId="0" borderId="56" xfId="350" applyFont="1" applyBorder="1" applyAlignment="1">
      <alignment horizontal="center" vertical="center"/>
    </xf>
    <xf numFmtId="0" fontId="60" fillId="35" borderId="53" xfId="6" applyFont="1" applyFill="1" applyBorder="1" applyAlignment="1">
      <alignment horizontal="center" vertical="center"/>
    </xf>
    <xf numFmtId="0" fontId="60" fillId="35" borderId="54" xfId="6" applyFont="1" applyFill="1" applyBorder="1" applyAlignment="1">
      <alignment horizontal="center" vertical="center"/>
    </xf>
    <xf numFmtId="0" fontId="60" fillId="35" borderId="56" xfId="6" applyFont="1" applyFill="1" applyBorder="1" applyAlignment="1">
      <alignment horizontal="center" vertical="center"/>
    </xf>
    <xf numFmtId="0" fontId="51" fillId="40" borderId="72" xfId="208" applyFont="1" applyFill="1" applyBorder="1" applyAlignment="1">
      <alignment horizontal="center"/>
    </xf>
    <xf numFmtId="0" fontId="51" fillId="40" borderId="30" xfId="208" applyFont="1" applyFill="1" applyBorder="1" applyAlignment="1">
      <alignment horizontal="center"/>
    </xf>
    <xf numFmtId="0" fontId="51" fillId="28" borderId="13" xfId="208" applyFont="1" applyFill="1" applyBorder="1" applyAlignment="1">
      <alignment horizontal="center"/>
    </xf>
    <xf numFmtId="0" fontId="56" fillId="28" borderId="0" xfId="208" applyFont="1" applyFill="1" applyAlignment="1">
      <alignment horizontal="center"/>
    </xf>
    <xf numFmtId="0" fontId="37" fillId="28" borderId="0" xfId="208" applyFont="1" applyFill="1" applyAlignment="1">
      <alignment horizontal="center"/>
    </xf>
    <xf numFmtId="0" fontId="61" fillId="28" borderId="100" xfId="208" applyFont="1" applyFill="1" applyBorder="1" applyAlignment="1">
      <alignment horizontal="center" vertical="center"/>
    </xf>
    <xf numFmtId="0" fontId="61" fillId="28" borderId="17" xfId="208" applyFont="1" applyFill="1" applyBorder="1" applyAlignment="1">
      <alignment horizontal="center" vertical="center"/>
    </xf>
    <xf numFmtId="0" fontId="61" fillId="28" borderId="101" xfId="208" applyFont="1" applyFill="1" applyBorder="1" applyAlignment="1">
      <alignment horizontal="center" vertical="center"/>
    </xf>
    <xf numFmtId="0" fontId="61" fillId="28" borderId="94" xfId="208" applyFont="1" applyFill="1" applyBorder="1" applyAlignment="1">
      <alignment horizontal="center" vertical="center"/>
    </xf>
    <xf numFmtId="0" fontId="61" fillId="28" borderId="52" xfId="208" applyFont="1" applyFill="1" applyBorder="1" applyAlignment="1">
      <alignment horizontal="center" vertical="center"/>
    </xf>
    <xf numFmtId="0" fontId="61" fillId="28" borderId="45" xfId="208" applyFont="1" applyFill="1" applyBorder="1" applyAlignment="1">
      <alignment horizontal="center" vertical="center"/>
    </xf>
    <xf numFmtId="0" fontId="56" fillId="40" borderId="0" xfId="209" applyFont="1" applyFill="1" applyAlignment="1">
      <alignment horizontal="center"/>
    </xf>
    <xf numFmtId="0" fontId="61" fillId="40" borderId="100" xfId="208" applyFont="1" applyFill="1" applyBorder="1" applyAlignment="1">
      <alignment horizontal="center" vertical="center"/>
    </xf>
    <xf numFmtId="0" fontId="61" fillId="40" borderId="17" xfId="208" applyFont="1" applyFill="1" applyBorder="1" applyAlignment="1">
      <alignment horizontal="center" vertical="center"/>
    </xf>
    <xf numFmtId="0" fontId="61" fillId="40" borderId="101" xfId="208" applyFont="1" applyFill="1" applyBorder="1" applyAlignment="1">
      <alignment horizontal="center" vertical="center"/>
    </xf>
    <xf numFmtId="0" fontId="61" fillId="40" borderId="94" xfId="208" applyFont="1" applyFill="1" applyBorder="1" applyAlignment="1">
      <alignment horizontal="center" vertical="center"/>
    </xf>
    <xf numFmtId="0" fontId="61" fillId="40" borderId="52" xfId="208" applyFont="1" applyFill="1" applyBorder="1" applyAlignment="1">
      <alignment horizontal="center" vertical="center"/>
    </xf>
    <xf numFmtId="0" fontId="61" fillId="40" borderId="45" xfId="208" applyFont="1" applyFill="1" applyBorder="1" applyAlignment="1">
      <alignment horizontal="center" vertical="center"/>
    </xf>
    <xf numFmtId="0" fontId="56" fillId="35" borderId="53" xfId="205" applyFont="1" applyFill="1" applyBorder="1" applyAlignment="1">
      <alignment horizontal="center" vertical="center"/>
    </xf>
    <xf numFmtId="0" fontId="56" fillId="35" borderId="54" xfId="205" applyFont="1" applyFill="1" applyBorder="1" applyAlignment="1">
      <alignment horizontal="center" vertical="center"/>
    </xf>
    <xf numFmtId="0" fontId="56" fillId="35" borderId="56" xfId="205" applyFont="1" applyFill="1" applyBorder="1" applyAlignment="1">
      <alignment horizontal="center" vertical="center"/>
    </xf>
    <xf numFmtId="0" fontId="56" fillId="35" borderId="97" xfId="205" applyFont="1" applyFill="1" applyBorder="1" applyAlignment="1">
      <alignment horizontal="center" vertical="center"/>
    </xf>
    <xf numFmtId="0" fontId="56" fillId="35" borderId="63" xfId="205" applyFont="1" applyFill="1" applyBorder="1" applyAlignment="1">
      <alignment horizontal="center" vertical="center"/>
    </xf>
    <xf numFmtId="0" fontId="56" fillId="35" borderId="59" xfId="205" applyFont="1" applyFill="1" applyBorder="1" applyAlignment="1">
      <alignment horizontal="center" vertical="center"/>
    </xf>
    <xf numFmtId="0" fontId="59" fillId="25" borderId="72" xfId="95" applyFont="1" applyFill="1" applyBorder="1" applyAlignment="1" applyProtection="1">
      <alignment horizontal="center" vertical="center"/>
      <protection locked="0"/>
    </xf>
    <xf numFmtId="0" fontId="59" fillId="25" borderId="58" xfId="95" applyFont="1" applyFill="1" applyBorder="1" applyAlignment="1" applyProtection="1">
      <alignment horizontal="center" vertical="center"/>
      <protection locked="0"/>
    </xf>
    <xf numFmtId="0" fontId="50" fillId="28" borderId="103" xfId="205" applyFont="1" applyFill="1" applyBorder="1" applyAlignment="1">
      <alignment horizontal="center" vertical="center"/>
    </xf>
    <xf numFmtId="0" fontId="50" fillId="28" borderId="75" xfId="205" applyFont="1" applyFill="1" applyBorder="1" applyAlignment="1">
      <alignment horizontal="center" vertical="center"/>
    </xf>
    <xf numFmtId="0" fontId="19" fillId="0" borderId="13" xfId="203" applyBorder="1" applyAlignment="1">
      <alignment horizontal="left" vertical="center" wrapText="1"/>
    </xf>
    <xf numFmtId="0" fontId="19" fillId="0" borderId="35" xfId="203" applyBorder="1" applyAlignment="1">
      <alignment horizontal="center" vertical="center" wrapText="1"/>
    </xf>
    <xf numFmtId="0" fontId="19" fillId="0" borderId="60" xfId="203" applyBorder="1" applyAlignment="1">
      <alignment horizontal="center" vertical="center" wrapText="1"/>
    </xf>
    <xf numFmtId="0" fontId="37" fillId="25" borderId="73" xfId="360" applyFont="1" applyFill="1" applyBorder="1" applyAlignment="1" applyProtection="1">
      <alignment horizontal="center" vertical="center" wrapText="1"/>
      <protection locked="0"/>
    </xf>
    <xf numFmtId="0" fontId="0" fillId="0" borderId="65" xfId="0" applyBorder="1" applyAlignment="1" applyProtection="1">
      <alignment horizontal="center" vertical="center" wrapText="1"/>
      <protection locked="0"/>
    </xf>
    <xf numFmtId="0" fontId="0" fillId="0" borderId="46" xfId="0" applyBorder="1" applyAlignment="1" applyProtection="1">
      <alignment horizontal="center" vertical="center" wrapText="1"/>
      <protection locked="0"/>
    </xf>
    <xf numFmtId="0" fontId="19" fillId="0" borderId="42" xfId="203" applyBorder="1" applyAlignment="1">
      <alignment horizontal="center" vertical="center" wrapText="1"/>
    </xf>
    <xf numFmtId="0" fontId="19" fillId="0" borderId="72" xfId="203" applyBorder="1" applyAlignment="1">
      <alignment horizontal="center" vertical="center" wrapText="1"/>
    </xf>
    <xf numFmtId="0" fontId="19" fillId="0" borderId="49" xfId="203" applyBorder="1" applyAlignment="1">
      <alignment horizontal="center" vertical="center" wrapText="1"/>
    </xf>
    <xf numFmtId="0" fontId="19" fillId="0" borderId="98" xfId="203" applyBorder="1" applyAlignment="1">
      <alignment horizontal="center" vertical="center" wrapText="1"/>
    </xf>
    <xf numFmtId="0" fontId="34" fillId="35" borderId="14" xfId="203" applyFont="1" applyFill="1" applyBorder="1" applyAlignment="1">
      <alignment horizontal="center" vertical="center" wrapText="1"/>
    </xf>
    <xf numFmtId="0" fontId="34" fillId="35" borderId="15" xfId="203" applyFont="1" applyFill="1" applyBorder="1" applyAlignment="1">
      <alignment horizontal="center" vertical="center" wrapText="1"/>
    </xf>
    <xf numFmtId="0" fontId="34" fillId="35" borderId="16" xfId="203" applyFont="1" applyFill="1" applyBorder="1" applyAlignment="1">
      <alignment horizontal="center" vertical="center" wrapText="1"/>
    </xf>
    <xf numFmtId="0" fontId="19" fillId="25" borderId="46" xfId="97" applyFont="1" applyFill="1" applyBorder="1" applyAlignment="1" applyProtection="1">
      <alignment horizontal="center" vertical="center"/>
      <protection locked="0"/>
    </xf>
    <xf numFmtId="0" fontId="45" fillId="28" borderId="74" xfId="203" applyFont="1" applyFill="1" applyBorder="1" applyAlignment="1">
      <alignment horizontal="left" vertical="center" wrapText="1"/>
    </xf>
    <xf numFmtId="0" fontId="45" fillId="28" borderId="86" xfId="203" applyFont="1" applyFill="1" applyBorder="1" applyAlignment="1">
      <alignment horizontal="left" vertical="center" wrapText="1"/>
    </xf>
    <xf numFmtId="0" fontId="45" fillId="28" borderId="75" xfId="203" applyFont="1" applyFill="1" applyBorder="1" applyAlignment="1">
      <alignment horizontal="left" vertical="center" wrapText="1"/>
    </xf>
    <xf numFmtId="0" fontId="34" fillId="35" borderId="53" xfId="203" applyFont="1" applyFill="1" applyBorder="1" applyAlignment="1">
      <alignment horizontal="center" vertical="center"/>
    </xf>
    <xf numFmtId="0" fontId="34" fillId="35" borderId="54" xfId="203" applyFont="1" applyFill="1" applyBorder="1" applyAlignment="1">
      <alignment horizontal="center" vertical="center"/>
    </xf>
    <xf numFmtId="0" fontId="34" fillId="35" borderId="42" xfId="203" applyFont="1" applyFill="1" applyBorder="1" applyAlignment="1">
      <alignment horizontal="center" vertical="center"/>
    </xf>
    <xf numFmtId="0" fontId="34" fillId="35" borderId="13" xfId="203" applyFont="1" applyFill="1" applyBorder="1" applyAlignment="1">
      <alignment horizontal="center" vertical="center"/>
    </xf>
    <xf numFmtId="0" fontId="34" fillId="35" borderId="72" xfId="203" applyFont="1" applyFill="1" applyBorder="1" applyAlignment="1">
      <alignment horizontal="center" vertical="center"/>
    </xf>
    <xf numFmtId="0" fontId="62" fillId="25" borderId="73" xfId="97" applyFont="1" applyFill="1" applyBorder="1" applyAlignment="1" applyProtection="1">
      <alignment horizontal="center" vertical="center"/>
      <protection locked="0"/>
    </xf>
    <xf numFmtId="0" fontId="62" fillId="25" borderId="65" xfId="97" applyFont="1" applyFill="1" applyBorder="1" applyAlignment="1" applyProtection="1">
      <alignment horizontal="center" vertical="center"/>
      <protection locked="0"/>
    </xf>
    <xf numFmtId="0" fontId="62" fillId="25" borderId="46" xfId="97" applyFont="1" applyFill="1" applyBorder="1" applyAlignment="1" applyProtection="1">
      <alignment horizontal="center" vertical="center"/>
      <protection locked="0"/>
    </xf>
    <xf numFmtId="0" fontId="19" fillId="25" borderId="65" xfId="97" applyFont="1" applyFill="1" applyBorder="1" applyAlignment="1" applyProtection="1">
      <alignment horizontal="center" vertical="center"/>
      <protection locked="0"/>
    </xf>
    <xf numFmtId="0" fontId="75" fillId="25" borderId="73" xfId="349" applyFont="1" applyFill="1" applyBorder="1" applyAlignment="1" applyProtection="1">
      <alignment horizontal="center" vertical="center" wrapText="1"/>
      <protection locked="0"/>
    </xf>
    <xf numFmtId="0" fontId="75" fillId="25" borderId="46" xfId="349" applyFont="1" applyFill="1" applyBorder="1" applyAlignment="1" applyProtection="1">
      <alignment horizontal="center" vertical="center" wrapText="1"/>
      <protection locked="0"/>
    </xf>
    <xf numFmtId="0" fontId="19" fillId="0" borderId="13" xfId="348" applyFont="1" applyBorder="1" applyAlignment="1" applyProtection="1">
      <alignment horizontal="center" vertical="center" wrapText="1"/>
      <protection locked="0"/>
    </xf>
    <xf numFmtId="0" fontId="72" fillId="0" borderId="71" xfId="348" applyFont="1" applyBorder="1" applyAlignment="1">
      <alignment vertical="center" wrapText="1"/>
    </xf>
    <xf numFmtId="0" fontId="72" fillId="0" borderId="65" xfId="203" applyFont="1" applyBorder="1" applyAlignment="1">
      <alignment vertical="center" wrapText="1"/>
    </xf>
    <xf numFmtId="0" fontId="72" fillId="0" borderId="44" xfId="203" applyFont="1" applyBorder="1" applyAlignment="1">
      <alignment vertical="center" wrapText="1"/>
    </xf>
    <xf numFmtId="0" fontId="85" fillId="28" borderId="94" xfId="348" applyFont="1" applyFill="1" applyBorder="1" applyAlignment="1">
      <alignment vertical="center" wrapText="1"/>
    </xf>
    <xf numFmtId="0" fontId="19" fillId="0" borderId="52" xfId="203" applyBorder="1" applyAlignment="1">
      <alignment vertical="center" wrapText="1"/>
    </xf>
    <xf numFmtId="0" fontId="34" fillId="0" borderId="71" xfId="203" applyFont="1" applyBorder="1" applyAlignment="1">
      <alignment vertical="center" wrapText="1"/>
    </xf>
    <xf numFmtId="0" fontId="34" fillId="0" borderId="44" xfId="203" applyFont="1" applyBorder="1" applyAlignment="1">
      <alignment vertical="center" wrapText="1"/>
    </xf>
    <xf numFmtId="0" fontId="83" fillId="0" borderId="76" xfId="348" applyFont="1" applyBorder="1" applyAlignment="1">
      <alignment horizontal="left" vertical="center" wrapText="1"/>
    </xf>
    <xf numFmtId="0" fontId="83" fillId="0" borderId="87" xfId="348" applyFont="1" applyBorder="1" applyAlignment="1">
      <alignment horizontal="left" vertical="center" wrapText="1"/>
    </xf>
    <xf numFmtId="0" fontId="75" fillId="0" borderId="88" xfId="348" applyBorder="1" applyAlignment="1">
      <alignment horizontal="center" vertical="center" wrapText="1"/>
    </xf>
    <xf numFmtId="0" fontId="75" fillId="0" borderId="85" xfId="348" applyBorder="1" applyAlignment="1">
      <alignment horizontal="center" vertical="center" wrapText="1"/>
    </xf>
    <xf numFmtId="0" fontId="34" fillId="0" borderId="71" xfId="348" applyFont="1" applyBorder="1" applyAlignment="1">
      <alignment horizontal="left" vertical="center" wrapText="1"/>
    </xf>
    <xf numFmtId="0" fontId="34" fillId="0" borderId="44" xfId="348" applyFont="1" applyBorder="1" applyAlignment="1">
      <alignment horizontal="left" vertical="center" wrapText="1"/>
    </xf>
    <xf numFmtId="0" fontId="19" fillId="0" borderId="88" xfId="0" applyFont="1" applyBorder="1" applyAlignment="1">
      <alignment horizontal="center" vertical="center" wrapText="1"/>
    </xf>
    <xf numFmtId="0" fontId="19" fillId="0" borderId="85" xfId="0" applyFont="1" applyBorder="1" applyAlignment="1">
      <alignment horizontal="center" vertical="center" wrapText="1"/>
    </xf>
    <xf numFmtId="0" fontId="19" fillId="0" borderId="76" xfId="348" applyFont="1" applyBorder="1" applyAlignment="1">
      <alignment horizontal="left" vertical="top" wrapText="1"/>
    </xf>
    <xf numFmtId="0" fontId="19" fillId="0" borderId="87" xfId="348" applyFont="1" applyBorder="1" applyAlignment="1">
      <alignment horizontal="left" vertical="top" wrapText="1"/>
    </xf>
    <xf numFmtId="0" fontId="19" fillId="0" borderId="0" xfId="203" applyAlignment="1">
      <alignment horizontal="left" vertical="center"/>
    </xf>
    <xf numFmtId="0" fontId="72" fillId="38" borderId="90" xfId="348" applyFont="1" applyFill="1" applyBorder="1" applyAlignment="1">
      <alignment vertical="center" wrapText="1"/>
    </xf>
    <xf numFmtId="0" fontId="72" fillId="0" borderId="73" xfId="348" applyFont="1" applyBorder="1" applyAlignment="1">
      <alignment vertical="center" wrapText="1"/>
    </xf>
    <xf numFmtId="0" fontId="19" fillId="0" borderId="65" xfId="203" applyBorder="1" applyAlignment="1">
      <alignment vertical="center" wrapText="1"/>
    </xf>
    <xf numFmtId="0" fontId="75" fillId="0" borderId="43" xfId="348" applyBorder="1" applyAlignment="1">
      <alignment horizontal="center" vertical="center" wrapText="1"/>
    </xf>
    <xf numFmtId="0" fontId="75" fillId="25" borderId="65" xfId="349" applyFont="1" applyFill="1" applyBorder="1" applyAlignment="1" applyProtection="1">
      <alignment horizontal="center" vertical="center" wrapText="1"/>
      <protection locked="0"/>
    </xf>
    <xf numFmtId="0" fontId="75" fillId="25" borderId="80" xfId="349" applyFont="1" applyFill="1" applyBorder="1" applyAlignment="1" applyProtection="1">
      <alignment horizontal="center" vertical="center" wrapText="1"/>
      <protection locked="0"/>
    </xf>
    <xf numFmtId="0" fontId="75" fillId="25" borderId="83" xfId="349" applyFont="1" applyFill="1" applyBorder="1" applyAlignment="1" applyProtection="1">
      <alignment horizontal="center" vertical="center" wrapText="1"/>
      <protection locked="0"/>
    </xf>
    <xf numFmtId="0" fontId="34" fillId="0" borderId="0" xfId="203" applyFont="1" applyAlignment="1">
      <alignment horizontal="left" vertical="center"/>
    </xf>
    <xf numFmtId="0" fontId="56" fillId="0" borderId="14" xfId="361" applyFont="1" applyBorder="1" applyAlignment="1">
      <alignment horizontal="center" vertical="center"/>
    </xf>
    <xf numFmtId="0" fontId="56" fillId="0" borderId="15" xfId="361" applyFont="1" applyBorder="1" applyAlignment="1">
      <alignment horizontal="center" vertical="center"/>
    </xf>
    <xf numFmtId="0" fontId="56" fillId="0" borderId="16" xfId="361" applyFont="1" applyBorder="1" applyAlignment="1">
      <alignment horizontal="center" vertical="center"/>
    </xf>
  </cellXfs>
  <cellStyles count="36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3" xfId="204" xr:uid="{00000000-0005-0000-0000-0000D1000000}"/>
    <cellStyle name="Standard 3 10" xfId="350" xr:uid="{00000000-0005-0000-0000-0000D2000000}"/>
    <cellStyle name="Standard 3 10 2" xfId="357" xr:uid="{00000000-0005-0000-0000-0000D3000000}"/>
    <cellStyle name="Standard 3 10 3" xfId="362" xr:uid="{520EAD60-CCEE-42EF-AB70-97087D5F8A48}"/>
    <cellStyle name="Standard 3 11" xfId="352" xr:uid="{00000000-0005-0000-0000-0000D4000000}"/>
    <cellStyle name="Standard 3 13" xfId="361" xr:uid="{9E06B0DE-F610-4C30-A7C4-260A6EA5E0FB}"/>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CDBE3F62-C302-4806-8FAB-DBC7621075DF}"/>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27">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Heizwärmebedarf</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60</c:v>
                </c:pt>
                <c:pt idx="1">
                  <c:v>60</c:v>
                </c:pt>
                <c:pt idx="2">
                  <c:v>60</c:v>
                </c:pt>
                <c:pt idx="3">
                  <c:v>60</c:v>
                </c:pt>
                <c:pt idx="4">
                  <c:v>60</c:v>
                </c:pt>
                <c:pt idx="5">
                  <c:v>60</c:v>
                </c:pt>
                <c:pt idx="6">
                  <c:v>53.333333333333329</c:v>
                </c:pt>
                <c:pt idx="7">
                  <c:v>46.666666666666664</c:v>
                </c:pt>
                <c:pt idx="8">
                  <c:v>40</c:v>
                </c:pt>
                <c:pt idx="9">
                  <c:v>33.333333333333329</c:v>
                </c:pt>
                <c:pt idx="10">
                  <c:v>26.666666666666664</c:v>
                </c:pt>
                <c:pt idx="11">
                  <c:v>20</c:v>
                </c:pt>
                <c:pt idx="12">
                  <c:v>13.333333333333332</c:v>
                </c:pt>
                <c:pt idx="13">
                  <c:v>6.6666666666666661</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Kühlbedarf</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55</c:v>
                </c:pt>
                <c:pt idx="1">
                  <c:v>55</c:v>
                </c:pt>
                <c:pt idx="2">
                  <c:v>55</c:v>
                </c:pt>
                <c:pt idx="3">
                  <c:v>55</c:v>
                </c:pt>
                <c:pt idx="4">
                  <c:v>55</c:v>
                </c:pt>
                <c:pt idx="5">
                  <c:v>55</c:v>
                </c:pt>
                <c:pt idx="6">
                  <c:v>48.888888888888893</c:v>
                </c:pt>
                <c:pt idx="7">
                  <c:v>42.777777777777779</c:v>
                </c:pt>
                <c:pt idx="8">
                  <c:v>36.666666666666671</c:v>
                </c:pt>
                <c:pt idx="9">
                  <c:v>30.555555555555557</c:v>
                </c:pt>
                <c:pt idx="10">
                  <c:v>24.444444444444446</c:v>
                </c:pt>
                <c:pt idx="11">
                  <c:v>18.333333333333336</c:v>
                </c:pt>
                <c:pt idx="12">
                  <c:v>12.222222222222223</c:v>
                </c:pt>
                <c:pt idx="13">
                  <c:v>6.1111111111111116</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'B1b Graphik'!$O$75:$P$75</c:f>
              <c:strCache>
                <c:ptCount val="1"/>
                <c:pt idx="0">
                  <c:v>Heizwärmebedarf</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57.777777777777779</c:v>
                </c:pt>
                <c:pt idx="17">
                  <c:v>55.555555555555557</c:v>
                </c:pt>
                <c:pt idx="18">
                  <c:v>53.333333333333336</c:v>
                </c:pt>
                <c:pt idx="19">
                  <c:v>51.111111111111114</c:v>
                </c:pt>
                <c:pt idx="20">
                  <c:v>48.888888888888893</c:v>
                </c:pt>
                <c:pt idx="21">
                  <c:v>46.666666666666671</c:v>
                </c:pt>
                <c:pt idx="22">
                  <c:v>44.444444444444443</c:v>
                </c:pt>
                <c:pt idx="23">
                  <c:v>42.222222222222221</c:v>
                </c:pt>
                <c:pt idx="24">
                  <c:v>40</c:v>
                </c:pt>
                <c:pt idx="25">
                  <c:v>37.777777777777779</c:v>
                </c:pt>
                <c:pt idx="26">
                  <c:v>35.555555555555557</c:v>
                </c:pt>
                <c:pt idx="27">
                  <c:v>33.333333333333336</c:v>
                </c:pt>
                <c:pt idx="28">
                  <c:v>31.111111111111114</c:v>
                </c:pt>
                <c:pt idx="29">
                  <c:v>28.888888888888889</c:v>
                </c:pt>
                <c:pt idx="30">
                  <c:v>26.666666666666668</c:v>
                </c:pt>
                <c:pt idx="31">
                  <c:v>24.444444444444446</c:v>
                </c:pt>
                <c:pt idx="32">
                  <c:v>22.222222222222221</c:v>
                </c:pt>
                <c:pt idx="33">
                  <c:v>20</c:v>
                </c:pt>
                <c:pt idx="34">
                  <c:v>17.777777777777779</c:v>
                </c:pt>
                <c:pt idx="35">
                  <c:v>15.555555555555557</c:v>
                </c:pt>
                <c:pt idx="36">
                  <c:v>13.333333333333334</c:v>
                </c:pt>
                <c:pt idx="37">
                  <c:v>11.111111111111111</c:v>
                </c:pt>
                <c:pt idx="38">
                  <c:v>8.8888888888888893</c:v>
                </c:pt>
                <c:pt idx="39">
                  <c:v>6.666666666666667</c:v>
                </c:pt>
                <c:pt idx="40">
                  <c:v>4.4444444444444446</c:v>
                </c:pt>
                <c:pt idx="41">
                  <c:v>2.2222222222222223</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Kühlbedarf</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55</c:v>
                </c:pt>
                <c:pt idx="1">
                  <c:v>55</c:v>
                </c:pt>
                <c:pt idx="2">
                  <c:v>55</c:v>
                </c:pt>
                <c:pt idx="3">
                  <c:v>55</c:v>
                </c:pt>
                <c:pt idx="4">
                  <c:v>55</c:v>
                </c:pt>
                <c:pt idx="5">
                  <c:v>55</c:v>
                </c:pt>
                <c:pt idx="6">
                  <c:v>55</c:v>
                </c:pt>
                <c:pt idx="7">
                  <c:v>55</c:v>
                </c:pt>
                <c:pt idx="8">
                  <c:v>55</c:v>
                </c:pt>
                <c:pt idx="9">
                  <c:v>55</c:v>
                </c:pt>
                <c:pt idx="10">
                  <c:v>55</c:v>
                </c:pt>
                <c:pt idx="11">
                  <c:v>55</c:v>
                </c:pt>
                <c:pt idx="12">
                  <c:v>55</c:v>
                </c:pt>
                <c:pt idx="13">
                  <c:v>55</c:v>
                </c:pt>
                <c:pt idx="14">
                  <c:v>55</c:v>
                </c:pt>
                <c:pt idx="15">
                  <c:v>55</c:v>
                </c:pt>
                <c:pt idx="16">
                  <c:v>52.962962962962969</c:v>
                </c:pt>
                <c:pt idx="17">
                  <c:v>50.925925925925931</c:v>
                </c:pt>
                <c:pt idx="18">
                  <c:v>48.888888888888893</c:v>
                </c:pt>
                <c:pt idx="19">
                  <c:v>46.851851851851855</c:v>
                </c:pt>
                <c:pt idx="20">
                  <c:v>44.814814814814817</c:v>
                </c:pt>
                <c:pt idx="21">
                  <c:v>42.777777777777779</c:v>
                </c:pt>
                <c:pt idx="22">
                  <c:v>40.740740740740748</c:v>
                </c:pt>
                <c:pt idx="23">
                  <c:v>38.703703703703709</c:v>
                </c:pt>
                <c:pt idx="24">
                  <c:v>36.666666666666671</c:v>
                </c:pt>
                <c:pt idx="25">
                  <c:v>34.629629629629633</c:v>
                </c:pt>
                <c:pt idx="26">
                  <c:v>32.592592592592595</c:v>
                </c:pt>
                <c:pt idx="27">
                  <c:v>30.555555555555557</c:v>
                </c:pt>
                <c:pt idx="28">
                  <c:v>28.518518518518519</c:v>
                </c:pt>
                <c:pt idx="29">
                  <c:v>26.481481481481485</c:v>
                </c:pt>
                <c:pt idx="30">
                  <c:v>24.444444444444446</c:v>
                </c:pt>
                <c:pt idx="31">
                  <c:v>22.407407407407408</c:v>
                </c:pt>
                <c:pt idx="32">
                  <c:v>20.370370370370374</c:v>
                </c:pt>
                <c:pt idx="33">
                  <c:v>18.333333333333336</c:v>
                </c:pt>
                <c:pt idx="34">
                  <c:v>16.296296296296298</c:v>
                </c:pt>
                <c:pt idx="35">
                  <c:v>14.25925925925926</c:v>
                </c:pt>
                <c:pt idx="36">
                  <c:v>12.222222222222223</c:v>
                </c:pt>
                <c:pt idx="37">
                  <c:v>10.185185185185187</c:v>
                </c:pt>
                <c:pt idx="38">
                  <c:v>8.1481481481481488</c:v>
                </c:pt>
                <c:pt idx="39">
                  <c:v>6.1111111111111116</c:v>
                </c:pt>
                <c:pt idx="40">
                  <c:v>4.0740740740740744</c:v>
                </c:pt>
                <c:pt idx="41">
                  <c:v>2.0370370370370372</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60</c:v>
                </c:pt>
                <c:pt idx="1">
                  <c:v>60</c:v>
                </c:pt>
                <c:pt idx="2">
                  <c:v>60</c:v>
                </c:pt>
                <c:pt idx="3">
                  <c:v>60</c:v>
                </c:pt>
                <c:pt idx="4">
                  <c:v>60</c:v>
                </c:pt>
                <c:pt idx="5">
                  <c:v>60</c:v>
                </c:pt>
                <c:pt idx="6">
                  <c:v>60</c:v>
                </c:pt>
                <c:pt idx="7">
                  <c:v>55</c:v>
                </c:pt>
                <c:pt idx="8">
                  <c:v>50</c:v>
                </c:pt>
                <c:pt idx="9">
                  <c:v>45</c:v>
                </c:pt>
                <c:pt idx="10">
                  <c:v>40</c:v>
                </c:pt>
                <c:pt idx="11">
                  <c:v>35</c:v>
                </c:pt>
                <c:pt idx="12">
                  <c:v>30</c:v>
                </c:pt>
                <c:pt idx="13">
                  <c:v>25</c:v>
                </c:pt>
                <c:pt idx="14">
                  <c:v>20</c:v>
                </c:pt>
                <c:pt idx="15">
                  <c:v>15</c:v>
                </c:pt>
                <c:pt idx="16">
                  <c:v>10</c:v>
                </c:pt>
                <c:pt idx="17">
                  <c:v>5</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55</c:v>
                </c:pt>
                <c:pt idx="1">
                  <c:v>49.5</c:v>
                </c:pt>
                <c:pt idx="2">
                  <c:v>44</c:v>
                </c:pt>
                <c:pt idx="3">
                  <c:v>38.5</c:v>
                </c:pt>
                <c:pt idx="4">
                  <c:v>33</c:v>
                </c:pt>
                <c:pt idx="5">
                  <c:v>27.5</c:v>
                </c:pt>
                <c:pt idx="6">
                  <c:v>22</c:v>
                </c:pt>
                <c:pt idx="7">
                  <c:v>16.5</c:v>
                </c:pt>
                <c:pt idx="8">
                  <c:v>11</c:v>
                </c:pt>
                <c:pt idx="9">
                  <c:v>5.5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60</c:v>
                </c:pt>
                <c:pt idx="17">
                  <c:v>60</c:v>
                </c:pt>
                <c:pt idx="18">
                  <c:v>60</c:v>
                </c:pt>
                <c:pt idx="19">
                  <c:v>60</c:v>
                </c:pt>
                <c:pt idx="20">
                  <c:v>60</c:v>
                </c:pt>
                <c:pt idx="21">
                  <c:v>60</c:v>
                </c:pt>
                <c:pt idx="22">
                  <c:v>60</c:v>
                </c:pt>
                <c:pt idx="23">
                  <c:v>60</c:v>
                </c:pt>
                <c:pt idx="24">
                  <c:v>60</c:v>
                </c:pt>
                <c:pt idx="25">
                  <c:v>60</c:v>
                </c:pt>
                <c:pt idx="26">
                  <c:v>58.18181818181818</c:v>
                </c:pt>
                <c:pt idx="27">
                  <c:v>56.36363636363636</c:v>
                </c:pt>
                <c:pt idx="28">
                  <c:v>54.545454545454547</c:v>
                </c:pt>
                <c:pt idx="29">
                  <c:v>52.727272727272727</c:v>
                </c:pt>
                <c:pt idx="30">
                  <c:v>50.909090909090907</c:v>
                </c:pt>
                <c:pt idx="31">
                  <c:v>49.090909090909086</c:v>
                </c:pt>
                <c:pt idx="32">
                  <c:v>47.272727272727273</c:v>
                </c:pt>
                <c:pt idx="33">
                  <c:v>45.454545454545453</c:v>
                </c:pt>
                <c:pt idx="34">
                  <c:v>43.636363636363633</c:v>
                </c:pt>
                <c:pt idx="35">
                  <c:v>41.81818181818182</c:v>
                </c:pt>
                <c:pt idx="36">
                  <c:v>40</c:v>
                </c:pt>
                <c:pt idx="37">
                  <c:v>38.18181818181818</c:v>
                </c:pt>
                <c:pt idx="38">
                  <c:v>36.36363636363636</c:v>
                </c:pt>
                <c:pt idx="39">
                  <c:v>34.545454545454547</c:v>
                </c:pt>
                <c:pt idx="40">
                  <c:v>32.727272727272727</c:v>
                </c:pt>
                <c:pt idx="41">
                  <c:v>30.909090909090907</c:v>
                </c:pt>
                <c:pt idx="42">
                  <c:v>29.09090909090909</c:v>
                </c:pt>
                <c:pt idx="43">
                  <c:v>27.272727272727273</c:v>
                </c:pt>
                <c:pt idx="44">
                  <c:v>25.454545454545453</c:v>
                </c:pt>
                <c:pt idx="45">
                  <c:v>23.636363636363637</c:v>
                </c:pt>
                <c:pt idx="46">
                  <c:v>21.818181818181817</c:v>
                </c:pt>
                <c:pt idx="47">
                  <c:v>20</c:v>
                </c:pt>
                <c:pt idx="48">
                  <c:v>18.18181818181818</c:v>
                </c:pt>
                <c:pt idx="49">
                  <c:v>16.363636363636363</c:v>
                </c:pt>
                <c:pt idx="50">
                  <c:v>14.545454545454545</c:v>
                </c:pt>
                <c:pt idx="51">
                  <c:v>12.727272727272727</c:v>
                </c:pt>
                <c:pt idx="52">
                  <c:v>10.909090909090908</c:v>
                </c:pt>
                <c:pt idx="53">
                  <c:v>9.0909090909090899</c:v>
                </c:pt>
                <c:pt idx="54">
                  <c:v>7.2727272727272725</c:v>
                </c:pt>
                <c:pt idx="55">
                  <c:v>5.4545454545454541</c:v>
                </c:pt>
                <c:pt idx="56">
                  <c:v>3.6363636363636362</c:v>
                </c:pt>
                <c:pt idx="57">
                  <c:v>1.8181818181818181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55</c:v>
                </c:pt>
                <c:pt idx="1">
                  <c:v>55</c:v>
                </c:pt>
                <c:pt idx="2">
                  <c:v>55</c:v>
                </c:pt>
                <c:pt idx="3">
                  <c:v>55</c:v>
                </c:pt>
                <c:pt idx="4">
                  <c:v>55</c:v>
                </c:pt>
                <c:pt idx="5">
                  <c:v>51.5625</c:v>
                </c:pt>
                <c:pt idx="6">
                  <c:v>48.125</c:v>
                </c:pt>
                <c:pt idx="7">
                  <c:v>44.6875</c:v>
                </c:pt>
                <c:pt idx="8">
                  <c:v>41.25</c:v>
                </c:pt>
                <c:pt idx="9">
                  <c:v>37.8125</c:v>
                </c:pt>
                <c:pt idx="10">
                  <c:v>34.375</c:v>
                </c:pt>
                <c:pt idx="11">
                  <c:v>30.9375</c:v>
                </c:pt>
                <c:pt idx="12">
                  <c:v>27.5</c:v>
                </c:pt>
                <c:pt idx="13">
                  <c:v>24.0625</c:v>
                </c:pt>
                <c:pt idx="14">
                  <c:v>20.625</c:v>
                </c:pt>
                <c:pt idx="15">
                  <c:v>17.1875</c:v>
                </c:pt>
                <c:pt idx="16">
                  <c:v>13.75</c:v>
                </c:pt>
                <c:pt idx="17">
                  <c:v>10.3125</c:v>
                </c:pt>
                <c:pt idx="18">
                  <c:v>6.875</c:v>
                </c:pt>
                <c:pt idx="19">
                  <c:v>3.4375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hyperlink" Target="https://anbau.info/images/pdf/240122%20LNB_Version%201-2024.pdf" TargetMode="External"/><Relationship Id="rId13" Type="http://schemas.openxmlformats.org/officeDocument/2006/relationships/hyperlink" Target="https://anbau.info/images/pdf/240122%20LNB_Version%201-2024.pdf" TargetMode="External"/><Relationship Id="rId18" Type="http://schemas.openxmlformats.org/officeDocument/2006/relationships/hyperlink" Target="https://anbau.info/images/pdf/240122%20LNB_Version%201-2024.pdf" TargetMode="External"/><Relationship Id="rId26" Type="http://schemas.openxmlformats.org/officeDocument/2006/relationships/hyperlink" Target="https://anbau.info/images/pdf/240122%20LNB_Version%201-2024.pdf" TargetMode="External"/><Relationship Id="rId3" Type="http://schemas.openxmlformats.org/officeDocument/2006/relationships/hyperlink" Target="https://anbau.info/images/pdf/240122%20LNB_Version%201-2024.pdf" TargetMode="External"/><Relationship Id="rId21" Type="http://schemas.openxmlformats.org/officeDocument/2006/relationships/hyperlink" Target="https://anbau.info/images/pdf/240122%20LNB_Version%201-2024.pdf" TargetMode="External"/><Relationship Id="rId7" Type="http://schemas.openxmlformats.org/officeDocument/2006/relationships/hyperlink" Target="https://anbau.info/images/pdf/240122%20LNB_Version%201-2024.pdf" TargetMode="External"/><Relationship Id="rId12" Type="http://schemas.openxmlformats.org/officeDocument/2006/relationships/hyperlink" Target="https://anbau.info/images/pdf/240122%20LNB_Version%201-2024.pdf" TargetMode="External"/><Relationship Id="rId17" Type="http://schemas.openxmlformats.org/officeDocument/2006/relationships/hyperlink" Target="https://anbau.info/images/pdf/240122%20LNB_Version%201-2024.pdf" TargetMode="External"/><Relationship Id="rId25" Type="http://schemas.openxmlformats.org/officeDocument/2006/relationships/hyperlink" Target="https://anbau.info/images/pdf/240122%20LNB_Version%201-2024.pdf" TargetMode="External"/><Relationship Id="rId2" Type="http://schemas.openxmlformats.org/officeDocument/2006/relationships/hyperlink" Target="https://anbau.info/images/pdf/240122%20LNB_Version%201-2024.pdf" TargetMode="External"/><Relationship Id="rId16" Type="http://schemas.openxmlformats.org/officeDocument/2006/relationships/hyperlink" Target="https://anbau.info/images/pdf/240122%20LNB_Version%201-2024.pdf" TargetMode="External"/><Relationship Id="rId20" Type="http://schemas.openxmlformats.org/officeDocument/2006/relationships/hyperlink" Target="https://anbau.info/images/pdf/240122%20LNB_Version%201-2024.pdf" TargetMode="External"/><Relationship Id="rId29" Type="http://schemas.openxmlformats.org/officeDocument/2006/relationships/printerSettings" Target="../printerSettings/printerSettings2.bin"/><Relationship Id="rId1" Type="http://schemas.openxmlformats.org/officeDocument/2006/relationships/hyperlink" Target="https://anbau.info/images/pdf/240122%20LNB_Version%201-2024.pdf" TargetMode="External"/><Relationship Id="rId6" Type="http://schemas.openxmlformats.org/officeDocument/2006/relationships/hyperlink" Target="https://anbau.info/images/pdf/240122%20LNB_Version%201-2024.pdf" TargetMode="External"/><Relationship Id="rId11" Type="http://schemas.openxmlformats.org/officeDocument/2006/relationships/hyperlink" Target="https://anbau.info/images/pdf/240122%20LNB_Version%201-2024.pdf" TargetMode="External"/><Relationship Id="rId24" Type="http://schemas.openxmlformats.org/officeDocument/2006/relationships/hyperlink" Target="https://anbau.info/images/pdf/240122%20LNB_Version%201-2024.pdf" TargetMode="External"/><Relationship Id="rId5" Type="http://schemas.openxmlformats.org/officeDocument/2006/relationships/hyperlink" Target="https://anbau.info/images/pdf/240122%20LNB_Version%201-2024.pdf" TargetMode="External"/><Relationship Id="rId15" Type="http://schemas.openxmlformats.org/officeDocument/2006/relationships/hyperlink" Target="https://anbau.info/images/pdf/240122%20LNB_Version%201-2024.pdf" TargetMode="External"/><Relationship Id="rId23" Type="http://schemas.openxmlformats.org/officeDocument/2006/relationships/hyperlink" Target="https://anbau.info/images/pdf/240122%20LNB_Version%201-2024.pdf" TargetMode="External"/><Relationship Id="rId28" Type="http://schemas.openxmlformats.org/officeDocument/2006/relationships/hyperlink" Target="https://anbau.info/images/pdf/240122%20LNB_Version%201-2024.pdf" TargetMode="External"/><Relationship Id="rId10" Type="http://schemas.openxmlformats.org/officeDocument/2006/relationships/hyperlink" Target="https://anbau.info/images/pdf/240122%20LNB_Version%201-2024.pdf" TargetMode="External"/><Relationship Id="rId19" Type="http://schemas.openxmlformats.org/officeDocument/2006/relationships/hyperlink" Target="https://anbau.info/images/pdf/240122%20LNB_Version%201-2024.pdf" TargetMode="External"/><Relationship Id="rId4" Type="http://schemas.openxmlformats.org/officeDocument/2006/relationships/hyperlink" Target="https://anbau.info/images/pdf/240122%20LNB_Version%201-2024.pdf" TargetMode="External"/><Relationship Id="rId9" Type="http://schemas.openxmlformats.org/officeDocument/2006/relationships/hyperlink" Target="https://anbau.info/images/pdf/240122%20LNB_Version%201-2024.pdf" TargetMode="External"/><Relationship Id="rId14" Type="http://schemas.openxmlformats.org/officeDocument/2006/relationships/hyperlink" Target="https://anbau.info/images/pdf/240122%20LNB_Version%201-2024.pdf" TargetMode="External"/><Relationship Id="rId22" Type="http://schemas.openxmlformats.org/officeDocument/2006/relationships/hyperlink" Target="https://anbau.info/images/pdf/240122%20LNB_Version%201-2024.pdf" TargetMode="External"/><Relationship Id="rId27" Type="http://schemas.openxmlformats.org/officeDocument/2006/relationships/hyperlink" Target="https://anbau.info/images/pdf/240122%20LNB_Version%201-2024.pdf"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sqref="A1:B6"/>
    </sheetView>
  </sheetViews>
  <sheetFormatPr baseColWidth="10" defaultColWidth="11.42578125" defaultRowHeight="12.75"/>
  <cols>
    <col min="1" max="1" width="43" customWidth="1"/>
    <col min="2" max="2" width="47.140625" customWidth="1"/>
    <col min="3" max="3" width="0" hidden="1" customWidth="1"/>
  </cols>
  <sheetData>
    <row r="1" spans="1:3" ht="27.75" customHeight="1">
      <c r="A1" s="776" t="s">
        <v>454</v>
      </c>
      <c r="B1" s="776"/>
      <c r="C1" s="15" t="s">
        <v>453</v>
      </c>
    </row>
    <row r="2" spans="1:3" ht="15.75" customHeight="1">
      <c r="A2" s="776"/>
      <c r="B2" s="776"/>
    </row>
    <row r="3" spans="1:3">
      <c r="A3" s="776"/>
      <c r="B3" s="776"/>
    </row>
    <row r="4" spans="1:3">
      <c r="A4" s="776"/>
      <c r="B4" s="776"/>
    </row>
    <row r="5" spans="1:3">
      <c r="A5" s="776"/>
      <c r="B5" s="776"/>
    </row>
    <row r="6" spans="1:3">
      <c r="A6" s="776"/>
      <c r="B6" s="776"/>
    </row>
    <row r="7" spans="1:3">
      <c r="A7" s="381"/>
      <c r="B7" s="381"/>
    </row>
    <row r="8" spans="1:3">
      <c r="A8" s="381"/>
      <c r="B8" s="381"/>
    </row>
    <row r="9" spans="1:3" ht="7.5" customHeight="1">
      <c r="A9" s="381"/>
      <c r="B9" s="381"/>
    </row>
    <row r="10" spans="1:3" ht="20.25">
      <c r="A10" s="777" t="s">
        <v>0</v>
      </c>
      <c r="B10" s="777"/>
    </row>
    <row r="11" spans="1:3" ht="5.25" customHeight="1">
      <c r="A11" s="381"/>
      <c r="B11" s="381"/>
    </row>
    <row r="12" spans="1:3" ht="20.100000000000001" customHeight="1">
      <c r="A12" s="382" t="s">
        <v>1</v>
      </c>
      <c r="B12" s="388"/>
    </row>
    <row r="13" spans="1:3" ht="20.100000000000001" customHeight="1">
      <c r="A13" s="382" t="s">
        <v>2</v>
      </c>
      <c r="B13" s="387"/>
    </row>
    <row r="14" spans="1:3" ht="20.100000000000001" customHeight="1">
      <c r="A14" s="382" t="s">
        <v>3</v>
      </c>
      <c r="B14" s="387"/>
    </row>
    <row r="15" spans="1:3" ht="20.100000000000001" customHeight="1">
      <c r="A15" s="382" t="s">
        <v>4</v>
      </c>
      <c r="B15" s="387" t="s">
        <v>396</v>
      </c>
    </row>
    <row r="16" spans="1:3" ht="20.100000000000001" customHeight="1">
      <c r="A16" s="382" t="s">
        <v>5</v>
      </c>
      <c r="B16" s="386"/>
    </row>
    <row r="17" spans="1:3" ht="20.100000000000001" customHeight="1">
      <c r="A17" s="382" t="s">
        <v>6</v>
      </c>
      <c r="B17" s="386"/>
    </row>
    <row r="18" spans="1:3" ht="18.75" customHeight="1">
      <c r="A18" s="383" t="s">
        <v>191</v>
      </c>
      <c r="B18" s="384">
        <f>Punktevergabe!F8</f>
        <v>0</v>
      </c>
      <c r="C18">
        <v>-30</v>
      </c>
    </row>
    <row r="19" spans="1:3" ht="9.75" customHeight="1">
      <c r="A19" s="381"/>
      <c r="B19" s="381"/>
      <c r="C19">
        <v>-50</v>
      </c>
    </row>
    <row r="20" spans="1:3" ht="20.25">
      <c r="A20" s="778" t="s">
        <v>447</v>
      </c>
      <c r="B20" s="778"/>
      <c r="C20">
        <v>-60</v>
      </c>
    </row>
    <row r="21" spans="1:3" ht="8.25" customHeight="1">
      <c r="A21" s="381"/>
      <c r="B21" s="381"/>
      <c r="C21">
        <v>-70</v>
      </c>
    </row>
    <row r="22" spans="1:3" ht="30" customHeight="1">
      <c r="A22" s="385" t="s">
        <v>397</v>
      </c>
      <c r="B22" s="387"/>
    </row>
    <row r="23" spans="1:3" ht="20.100000000000001" customHeight="1">
      <c r="A23" s="385" t="s">
        <v>398</v>
      </c>
      <c r="B23" s="387"/>
    </row>
    <row r="24" spans="1:3" ht="20.100000000000001" customHeight="1">
      <c r="A24" s="385" t="s">
        <v>190</v>
      </c>
      <c r="B24" s="386"/>
    </row>
    <row r="25" spans="1:3" ht="10.5" customHeight="1">
      <c r="A25" s="381"/>
      <c r="B25" s="381"/>
    </row>
    <row r="26" spans="1:3">
      <c r="A26" s="779" t="s">
        <v>448</v>
      </c>
      <c r="B26" s="780"/>
    </row>
    <row r="27" spans="1:3">
      <c r="A27" s="781"/>
      <c r="B27" s="782"/>
    </row>
    <row r="28" spans="1:3">
      <c r="A28" s="781"/>
      <c r="B28" s="782"/>
    </row>
    <row r="29" spans="1:3">
      <c r="A29" s="781"/>
      <c r="B29" s="782"/>
    </row>
    <row r="30" spans="1:3">
      <c r="A30" s="781"/>
      <c r="B30" s="782"/>
    </row>
    <row r="31" spans="1:3">
      <c r="A31" s="781"/>
      <c r="B31" s="782"/>
    </row>
    <row r="32" spans="1:3">
      <c r="A32" s="781"/>
      <c r="B32" s="782"/>
    </row>
    <row r="33" spans="1:2">
      <c r="A33" s="781"/>
      <c r="B33" s="782"/>
    </row>
    <row r="34" spans="1:2">
      <c r="A34" s="781"/>
      <c r="B34" s="782"/>
    </row>
    <row r="35" spans="1:2">
      <c r="A35" s="781"/>
      <c r="B35" s="782"/>
    </row>
    <row r="36" spans="1:2">
      <c r="A36" s="781"/>
      <c r="B36" s="782"/>
    </row>
    <row r="37" spans="1:2">
      <c r="A37" s="783"/>
      <c r="B37" s="784"/>
    </row>
    <row r="38" spans="1:2" ht="10.5" customHeight="1">
      <c r="A38" s="381"/>
      <c r="B38" s="381"/>
    </row>
    <row r="39" spans="1:2" ht="21" customHeight="1">
      <c r="A39" s="382" t="s">
        <v>7</v>
      </c>
      <c r="B39" s="386"/>
    </row>
    <row r="40" spans="1:2" ht="69" customHeight="1">
      <c r="A40" s="382" t="s">
        <v>192</v>
      </c>
      <c r="B40" s="387" t="s">
        <v>303</v>
      </c>
    </row>
    <row r="41" spans="1:2">
      <c r="A41" s="381"/>
      <c r="B41" s="381"/>
    </row>
  </sheetData>
  <sheetProtection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31"/>
  <sheetViews>
    <sheetView workbookViewId="0">
      <selection activeCell="B4" sqref="B4"/>
    </sheetView>
  </sheetViews>
  <sheetFormatPr baseColWidth="10" defaultColWidth="11.42578125" defaultRowHeight="14.25"/>
  <cols>
    <col min="1" max="1" width="39.140625" style="464" customWidth="1"/>
    <col min="2" max="2" width="42.7109375" style="464" bestFit="1" customWidth="1"/>
    <col min="3" max="3" width="11.42578125" style="464"/>
    <col min="4" max="4" width="30.7109375" style="734" customWidth="1"/>
    <col min="5" max="5" width="5.7109375" style="464" customWidth="1"/>
    <col min="6" max="6" width="35.85546875" style="464" hidden="1" customWidth="1"/>
    <col min="7" max="7" width="42.7109375" style="464" hidden="1" customWidth="1"/>
    <col min="8" max="8" width="12" style="464" hidden="1" customWidth="1"/>
    <col min="9" max="9" width="30.7109375" style="702" hidden="1" customWidth="1"/>
    <col min="10" max="10" width="5.7109375" style="464" hidden="1" customWidth="1"/>
    <col min="11" max="11" width="27.42578125" style="464" hidden="1" customWidth="1"/>
    <col min="12" max="12" width="43.140625" style="464" hidden="1" customWidth="1"/>
    <col min="13" max="13" width="29.85546875" style="464" hidden="1" customWidth="1"/>
    <col min="14" max="14" width="30.7109375" style="702" hidden="1" customWidth="1"/>
    <col min="15" max="15" width="11.42578125" style="464" customWidth="1"/>
    <col min="16" max="16384" width="11.42578125" style="464"/>
  </cols>
  <sheetData>
    <row r="1" spans="1:14" ht="24.95" customHeight="1" thickBot="1">
      <c r="A1" s="806" t="s">
        <v>445</v>
      </c>
      <c r="B1" s="806"/>
      <c r="C1" s="806"/>
      <c r="F1" s="924" t="s">
        <v>111</v>
      </c>
      <c r="G1" s="925"/>
      <c r="H1" s="926"/>
      <c r="K1" s="924" t="s">
        <v>112</v>
      </c>
      <c r="L1" s="927"/>
      <c r="M1" s="928"/>
    </row>
    <row r="2" spans="1:14" ht="7.5" customHeight="1" thickBot="1">
      <c r="A2" s="465"/>
      <c r="B2" s="465"/>
      <c r="C2" s="465"/>
    </row>
    <row r="3" spans="1:14" s="466" customFormat="1" ht="24.95" customHeight="1">
      <c r="A3" s="929" t="str">
        <f>IF(ISTEXT(Punktevergabe!E5),CONCATENATE("Eingabefeld PHPP ", (Punktevergabe!E5),""))</f>
        <v>Eingabefeld PHPP Neubau</v>
      </c>
      <c r="B3" s="930"/>
      <c r="C3" s="931"/>
      <c r="D3" s="754" t="s">
        <v>24</v>
      </c>
      <c r="F3" s="932" t="s">
        <v>113</v>
      </c>
      <c r="G3" s="933"/>
      <c r="H3" s="934"/>
      <c r="I3" s="755" t="s">
        <v>24</v>
      </c>
      <c r="K3" s="932" t="s">
        <v>114</v>
      </c>
      <c r="L3" s="933"/>
      <c r="M3" s="934"/>
      <c r="N3" s="703" t="s">
        <v>24</v>
      </c>
    </row>
    <row r="4" spans="1:14" s="466" customFormat="1" ht="24.95" customHeight="1">
      <c r="A4" s="467" t="s">
        <v>115</v>
      </c>
      <c r="B4" s="468"/>
      <c r="C4" s="469" t="s">
        <v>116</v>
      </c>
      <c r="D4" s="735"/>
      <c r="F4" s="467" t="s">
        <v>115</v>
      </c>
      <c r="G4" s="601" t="str">
        <f t="shared" ref="G4:G9" si="0">IF(AND(ISNUMBER(B4)),B4,"")</f>
        <v/>
      </c>
      <c r="H4" s="469" t="s">
        <v>116</v>
      </c>
      <c r="I4" s="703"/>
      <c r="K4" s="467" t="s">
        <v>115</v>
      </c>
      <c r="L4" s="601" t="str">
        <f t="shared" ref="L4:L8" si="1">IF(AND(ISNUMBER(B4)),B4,"")</f>
        <v/>
      </c>
      <c r="M4" s="469" t="s">
        <v>116</v>
      </c>
      <c r="N4" s="703"/>
    </row>
    <row r="5" spans="1:14" s="470" customFormat="1" ht="24.95" customHeight="1">
      <c r="A5" s="467" t="s">
        <v>117</v>
      </c>
      <c r="B5" s="468"/>
      <c r="C5" s="469" t="s">
        <v>118</v>
      </c>
      <c r="D5" s="736"/>
      <c r="F5" s="467" t="s">
        <v>117</v>
      </c>
      <c r="G5" s="601" t="str">
        <f t="shared" si="0"/>
        <v/>
      </c>
      <c r="H5" s="469" t="s">
        <v>118</v>
      </c>
      <c r="I5" s="704"/>
      <c r="K5" s="467" t="s">
        <v>117</v>
      </c>
      <c r="L5" s="601" t="str">
        <f t="shared" si="1"/>
        <v/>
      </c>
      <c r="M5" s="469" t="s">
        <v>118</v>
      </c>
      <c r="N5" s="704"/>
    </row>
    <row r="6" spans="1:14" s="470" customFormat="1" ht="24.95" customHeight="1">
      <c r="A6" s="467" t="s">
        <v>119</v>
      </c>
      <c r="B6" s="468"/>
      <c r="C6" s="469" t="s">
        <v>118</v>
      </c>
      <c r="D6" s="736"/>
      <c r="F6" s="471" t="s">
        <v>120</v>
      </c>
      <c r="G6" s="601" t="str">
        <f t="shared" si="0"/>
        <v/>
      </c>
      <c r="H6" s="469" t="s">
        <v>118</v>
      </c>
      <c r="I6" s="704" t="s">
        <v>121</v>
      </c>
      <c r="K6" s="471" t="s">
        <v>120</v>
      </c>
      <c r="L6" s="601" t="str">
        <f t="shared" si="1"/>
        <v/>
      </c>
      <c r="M6" s="469" t="s">
        <v>118</v>
      </c>
      <c r="N6" s="704" t="s">
        <v>121</v>
      </c>
    </row>
    <row r="7" spans="1:14" s="470" customFormat="1" ht="24.95" customHeight="1">
      <c r="A7" s="467" t="s">
        <v>122</v>
      </c>
      <c r="B7" s="468"/>
      <c r="C7" s="469" t="s">
        <v>118</v>
      </c>
      <c r="D7" s="736"/>
      <c r="F7" s="467" t="s">
        <v>122</v>
      </c>
      <c r="G7" s="601" t="str">
        <f t="shared" si="0"/>
        <v/>
      </c>
      <c r="H7" s="469" t="s">
        <v>118</v>
      </c>
      <c r="I7" s="704"/>
      <c r="K7" s="467" t="s">
        <v>122</v>
      </c>
      <c r="L7" s="601" t="str">
        <f t="shared" si="1"/>
        <v/>
      </c>
      <c r="M7" s="469" t="s">
        <v>118</v>
      </c>
      <c r="N7" s="704"/>
    </row>
    <row r="8" spans="1:14" s="470" customFormat="1" ht="24.95" customHeight="1">
      <c r="A8" s="467" t="s">
        <v>123</v>
      </c>
      <c r="B8" s="472"/>
      <c r="C8" s="473" t="s">
        <v>124</v>
      </c>
      <c r="D8" s="736"/>
      <c r="F8" s="467" t="s">
        <v>125</v>
      </c>
      <c r="G8" s="601" t="str">
        <f t="shared" si="0"/>
        <v/>
      </c>
      <c r="H8" s="473" t="s">
        <v>126</v>
      </c>
      <c r="I8" s="704"/>
      <c r="K8" s="467" t="s">
        <v>125</v>
      </c>
      <c r="L8" s="601" t="str">
        <f t="shared" si="1"/>
        <v/>
      </c>
      <c r="M8" s="473" t="s">
        <v>126</v>
      </c>
      <c r="N8" s="704"/>
    </row>
    <row r="9" spans="1:14" s="470" customFormat="1" ht="33.6" customHeight="1">
      <c r="A9" s="600" t="s">
        <v>355</v>
      </c>
      <c r="B9" s="474">
        <f>IF(ISTEXT(B10),'B 1.5'!B5,0)</f>
        <v>0</v>
      </c>
      <c r="C9" s="473" t="s">
        <v>128</v>
      </c>
      <c r="D9" s="737" t="s">
        <v>354</v>
      </c>
      <c r="F9" s="475" t="s">
        <v>127</v>
      </c>
      <c r="G9" s="601">
        <f t="shared" si="0"/>
        <v>0</v>
      </c>
      <c r="H9" s="473" t="s">
        <v>128</v>
      </c>
      <c r="I9" s="705"/>
      <c r="K9" s="475" t="s">
        <v>127</v>
      </c>
      <c r="L9" s="601"/>
      <c r="M9" s="473" t="s">
        <v>128</v>
      </c>
      <c r="N9" s="710"/>
    </row>
    <row r="10" spans="1:14" ht="24.75" customHeight="1" thickBot="1">
      <c r="A10" s="467" t="s">
        <v>129</v>
      </c>
      <c r="B10" s="476"/>
      <c r="C10" s="477"/>
      <c r="D10" s="738" t="s">
        <v>130</v>
      </c>
      <c r="E10" s="478"/>
      <c r="F10" s="479" t="s">
        <v>129</v>
      </c>
      <c r="G10" s="601" t="str">
        <f>IF(ISTEXT(B10),B10,"")</f>
        <v/>
      </c>
      <c r="H10" s="480"/>
      <c r="I10" s="706" t="s">
        <v>130</v>
      </c>
      <c r="K10" s="481" t="s">
        <v>129</v>
      </c>
      <c r="L10" s="601" t="str">
        <f>IF(ISTEXT(B10),B10,"")</f>
        <v/>
      </c>
      <c r="M10" s="480"/>
      <c r="N10" s="709" t="s">
        <v>130</v>
      </c>
    </row>
    <row r="11" spans="1:14">
      <c r="A11" s="482"/>
      <c r="C11" s="483"/>
      <c r="D11" s="739"/>
      <c r="E11" s="484"/>
      <c r="F11" s="485"/>
      <c r="H11" s="486"/>
      <c r="I11" s="707"/>
      <c r="K11" s="485"/>
      <c r="M11" s="486"/>
      <c r="N11" s="707"/>
    </row>
    <row r="12" spans="1:14" ht="15" thickBot="1">
      <c r="A12" s="487"/>
      <c r="C12" s="486"/>
      <c r="E12" s="484"/>
      <c r="F12" s="485"/>
      <c r="H12" s="486"/>
      <c r="K12" s="485"/>
      <c r="M12" s="486"/>
    </row>
    <row r="13" spans="1:14" ht="24.95" customHeight="1">
      <c r="A13" s="918" t="s">
        <v>131</v>
      </c>
      <c r="B13" s="919"/>
      <c r="C13" s="920"/>
      <c r="F13" s="921" t="s">
        <v>132</v>
      </c>
      <c r="G13" s="922"/>
      <c r="H13" s="923"/>
      <c r="K13" s="921" t="s">
        <v>133</v>
      </c>
      <c r="L13" s="922"/>
      <c r="M13" s="923"/>
    </row>
    <row r="14" spans="1:14" s="470" customFormat="1" ht="24.95" customHeight="1">
      <c r="A14" s="467" t="s">
        <v>356</v>
      </c>
      <c r="B14" s="526" t="str">
        <f>IF(AND(ISTEXT(Punktevergabe!E5),(Punktevergabe!E5="Neubau")),IF(G14&gt;0,G14,0),IF(L14&gt;0,L14,0))</f>
        <v/>
      </c>
      <c r="C14" s="488" t="s">
        <v>134</v>
      </c>
      <c r="D14" s="740"/>
      <c r="E14" s="464"/>
      <c r="F14" s="489" t="s">
        <v>122</v>
      </c>
      <c r="G14" s="490" t="str">
        <f>IF(AND(ISNUMBER(G7),ISNUMBER(G4),ISNUMBER(G9)),(G7-(G9/G4)*1),"")</f>
        <v/>
      </c>
      <c r="H14" s="488" t="s">
        <v>134</v>
      </c>
      <c r="I14" s="708"/>
      <c r="K14" s="489" t="s">
        <v>122</v>
      </c>
      <c r="L14" s="490" t="str">
        <f>IF(AND(ISNUMBER(L7),ISNUMBER(L4),ISNUMBER(L9)),(L7-(L9/L4)*1),"")</f>
        <v/>
      </c>
      <c r="M14" s="488" t="s">
        <v>134</v>
      </c>
      <c r="N14" s="711"/>
    </row>
    <row r="15" spans="1:14" s="470" customFormat="1" ht="24.95" customHeight="1" thickBot="1">
      <c r="A15" s="481" t="s">
        <v>357</v>
      </c>
      <c r="B15" s="490" t="str">
        <f>IF(AND(ISNUMBER(B8),ISNUMBER(B4),ISNUMBER(B9)),(B8-(B9/B4)*0.532),"")</f>
        <v/>
      </c>
      <c r="C15" s="473" t="s">
        <v>135</v>
      </c>
      <c r="D15" s="740"/>
      <c r="F15" s="489" t="s">
        <v>125</v>
      </c>
      <c r="G15" s="490" t="str">
        <f>IF(AND(ISNUMBER(G8),ISNUMBER(G4),ISNUMBER(G9)),(G8-(G9/G4)*0.532),"")</f>
        <v/>
      </c>
      <c r="H15" s="469" t="s">
        <v>136</v>
      </c>
      <c r="I15" s="708"/>
      <c r="K15" s="489" t="s">
        <v>125</v>
      </c>
      <c r="L15" s="490" t="str">
        <f>IF(AND(ISNUMBER(L8),ISNUMBER(L4),ISNUMBER(L9)),(L8-(L9/L4)*0.532),"")</f>
        <v/>
      </c>
      <c r="M15" s="469" t="s">
        <v>136</v>
      </c>
      <c r="N15" s="711"/>
    </row>
    <row r="16" spans="1:14" s="470" customFormat="1" ht="24.95" customHeight="1" thickBot="1">
      <c r="A16" s="491" t="s">
        <v>137</v>
      </c>
      <c r="B16" s="492" t="str">
        <f>IF(AND(ISTEXT(Punktevergabe!E5),(Punktevergabe!E5="Neubau")),'B1 '!G16,L16)</f>
        <v/>
      </c>
      <c r="C16" s="628"/>
      <c r="D16" s="740"/>
      <c r="F16" s="494" t="s">
        <v>137</v>
      </c>
      <c r="G16" s="495" t="str">
        <f>IF(ISNUMBER(G5),IF(G5&lt;=G25,H25,IF(AND(G5&lt;=G24,G5&gt;G25),ROUND(H25+(H24-H25)/(G24-G25)*(G5-G25),H24),"Mindestanforderung nicht erfüllt")),"")</f>
        <v/>
      </c>
      <c r="H16" s="493"/>
      <c r="I16" s="708"/>
      <c r="K16" s="494" t="s">
        <v>137</v>
      </c>
      <c r="L16" s="495" t="str">
        <f>IF(ISNUMBER(L5),IF(L5&lt;=L25,M25,IF(AND(L5&lt;=L24,L5&gt;L25),ROUND(M25+(M24-M25)/(L24-L25)*(L5-L25),M24),"Mindestanforderung nicht erfüllt")),"")</f>
        <v/>
      </c>
      <c r="M16" s="493"/>
      <c r="N16" s="711"/>
    </row>
    <row r="17" spans="1:14" s="470" customFormat="1" ht="24.75" customHeight="1" thickBot="1">
      <c r="A17" s="491" t="s">
        <v>138</v>
      </c>
      <c r="B17" s="492" t="str">
        <f>IF(AND(ISTEXT(Punktevergabe!E5),(Punktevergabe!E5="Neubau")),'B1 '!G17,L17)</f>
        <v/>
      </c>
      <c r="C17" s="629"/>
      <c r="D17" s="740"/>
      <c r="F17" s="494" t="s">
        <v>138</v>
      </c>
      <c r="G17" s="495" t="str">
        <f>IF(ISNUMBER(G6),IF(G6&lt;=G27,H27,IF(AND(G6&lt;=G26,G6&gt;G27),ROUND(H27+(H26-H27)/(G26-G27)*(G6-G27),H26),"Mindestanforderung nicht erfüllt")),"")</f>
        <v/>
      </c>
      <c r="H17" s="493"/>
      <c r="I17" s="708"/>
      <c r="K17" s="494" t="s">
        <v>138</v>
      </c>
      <c r="L17" s="495" t="str">
        <f>IF(ISNUMBER(L6),IF(L6&lt;=L27,M27,IF(AND(L6&lt;=L26,L6&gt;L27),ROUND(M27+(M26-M27)/(L26-L27)*(L6-L27),M26),"Mindestanforderung nicht erfüllt")),"")</f>
        <v/>
      </c>
      <c r="M17" s="493"/>
      <c r="N17" s="711"/>
    </row>
    <row r="18" spans="1:14" ht="24.75" customHeight="1" thickBot="1">
      <c r="A18" s="496" t="s">
        <v>139</v>
      </c>
      <c r="B18" s="497" t="str">
        <f>IF(AND(ISTEXT(Punktevergabe!E5),(Punktevergabe!E5="Neubau")),'B1 '!G18,L18)</f>
        <v/>
      </c>
      <c r="C18" s="629"/>
      <c r="D18" s="740"/>
      <c r="E18" s="470"/>
      <c r="F18" s="494" t="s">
        <v>139</v>
      </c>
      <c r="G18" s="497" t="str">
        <f>IF(ISNUMBER(G14),IF(G14&lt;=G29,H29,IF(AND(G14&lt;=G28,G14&gt;G29),ROUND(H29+(H28-H29)/(G28-G29)*(G14-G29),H28),"Mindestanforderung nicht erfüllt")),"")</f>
        <v/>
      </c>
      <c r="H18" s="493"/>
      <c r="I18" s="708"/>
      <c r="K18" s="494" t="s">
        <v>139</v>
      </c>
      <c r="L18" s="497" t="str">
        <f>IF(ISNUMBER(L14),IF(L14&lt;=L29,M29,IF(AND(L14&lt;=L28,L14&gt;L29),ROUND(M29+(M28-M29)/(L28-L29)*(L14-L29),M28),"Mindestanforderung nicht erfüllt")),"")</f>
        <v/>
      </c>
      <c r="M18" s="493"/>
      <c r="N18" s="711"/>
    </row>
    <row r="19" spans="1:14" ht="24.75" customHeight="1" thickBot="1">
      <c r="A19" s="491" t="s">
        <v>140</v>
      </c>
      <c r="B19" s="492" t="str">
        <f>IF(AND(ISTEXT(Punktevergabe!E5),(Punktevergabe!E5="Neubau")),'B1 '!G19,L19)</f>
        <v/>
      </c>
      <c r="C19" s="630"/>
      <c r="F19" s="494" t="s">
        <v>125</v>
      </c>
      <c r="G19" s="497" t="str">
        <f>IF(ISNUMBER(G15),IF(G15&lt;=G31,H31,IF(AND(G15&lt;=G30,G15&gt;G31),ROUND(H31+(H30-H31)/(G30-G31)*(G15-G31),H30),"Mindestanforderung nicht erfüllt")),"")</f>
        <v/>
      </c>
      <c r="H19" s="498"/>
      <c r="K19" s="494" t="s">
        <v>125</v>
      </c>
      <c r="L19" s="497" t="str">
        <f>IF(ISNUMBER(L15),IF(L15&lt;=L31,M31,IF(AND(L15&lt;=L30,L15&gt;L31),ROUND(M31+(M30-M31)/(L30-L31)*(L15-L31),M30),"Mindestanforderung nicht erfüllt")),"")</f>
        <v/>
      </c>
      <c r="M19" s="498"/>
    </row>
    <row r="20" spans="1:14">
      <c r="A20" s="499"/>
      <c r="B20" s="499"/>
      <c r="C20" s="499"/>
    </row>
    <row r="22" spans="1:14" ht="15" thickBot="1"/>
    <row r="23" spans="1:14">
      <c r="F23" s="500"/>
      <c r="G23" s="501" t="s">
        <v>285</v>
      </c>
      <c r="H23" s="502" t="s">
        <v>23</v>
      </c>
      <c r="K23" s="500"/>
      <c r="L23" s="501" t="s">
        <v>285</v>
      </c>
      <c r="M23" s="502" t="s">
        <v>23</v>
      </c>
    </row>
    <row r="24" spans="1:14" ht="15.75">
      <c r="F24" s="503" t="s">
        <v>313</v>
      </c>
      <c r="G24" s="504">
        <v>45</v>
      </c>
      <c r="H24" s="505">
        <v>0</v>
      </c>
      <c r="K24" s="503" t="s">
        <v>313</v>
      </c>
      <c r="L24" s="504">
        <v>58</v>
      </c>
      <c r="M24" s="505">
        <v>0</v>
      </c>
    </row>
    <row r="25" spans="1:14" ht="15.75">
      <c r="F25" s="503" t="s">
        <v>314</v>
      </c>
      <c r="G25" s="504">
        <v>15</v>
      </c>
      <c r="H25" s="505">
        <v>60</v>
      </c>
      <c r="K25" s="503" t="s">
        <v>314</v>
      </c>
      <c r="L25" s="504">
        <v>25</v>
      </c>
      <c r="M25" s="505">
        <v>60</v>
      </c>
    </row>
    <row r="26" spans="1:14" ht="15.75">
      <c r="F26" s="503" t="s">
        <v>315</v>
      </c>
      <c r="G26" s="504">
        <v>5</v>
      </c>
      <c r="H26" s="505">
        <v>0</v>
      </c>
      <c r="K26" s="503" t="s">
        <v>315</v>
      </c>
      <c r="L26" s="504">
        <v>10</v>
      </c>
      <c r="M26" s="505">
        <v>0</v>
      </c>
    </row>
    <row r="27" spans="1:14" ht="15.75">
      <c r="F27" s="503" t="s">
        <v>316</v>
      </c>
      <c r="G27" s="504">
        <v>0</v>
      </c>
      <c r="H27" s="505">
        <v>55</v>
      </c>
      <c r="K27" s="503" t="s">
        <v>316</v>
      </c>
      <c r="L27" s="504">
        <v>2</v>
      </c>
      <c r="M27" s="505">
        <v>55</v>
      </c>
    </row>
    <row r="28" spans="1:14" ht="15.75">
      <c r="F28" s="503" t="s">
        <v>317</v>
      </c>
      <c r="G28" s="504">
        <v>180</v>
      </c>
      <c r="H28" s="505">
        <v>0</v>
      </c>
      <c r="K28" s="503" t="s">
        <v>317</v>
      </c>
      <c r="L28" s="504">
        <v>200</v>
      </c>
      <c r="M28" s="505">
        <v>0</v>
      </c>
    </row>
    <row r="29" spans="1:14" ht="15.75">
      <c r="F29" s="503" t="s">
        <v>318</v>
      </c>
      <c r="G29" s="504">
        <v>60</v>
      </c>
      <c r="H29" s="505">
        <v>120</v>
      </c>
      <c r="K29" s="503" t="s">
        <v>318</v>
      </c>
      <c r="L29" s="504">
        <v>60</v>
      </c>
      <c r="M29" s="505">
        <v>120</v>
      </c>
    </row>
    <row r="30" spans="1:14" ht="15.75">
      <c r="F30" s="503" t="s">
        <v>292</v>
      </c>
      <c r="G30" s="504">
        <v>35</v>
      </c>
      <c r="H30" s="505">
        <v>0</v>
      </c>
      <c r="K30" s="503" t="s">
        <v>292</v>
      </c>
      <c r="L30" s="504">
        <v>45</v>
      </c>
      <c r="M30" s="505">
        <v>0</v>
      </c>
    </row>
    <row r="31" spans="1:14" ht="16.5" thickBot="1">
      <c r="F31" s="506" t="s">
        <v>293</v>
      </c>
      <c r="G31" s="507">
        <v>25</v>
      </c>
      <c r="H31" s="508">
        <v>135</v>
      </c>
      <c r="K31" s="506" t="s">
        <v>293</v>
      </c>
      <c r="L31" s="507">
        <v>28.5</v>
      </c>
      <c r="M31" s="508">
        <v>135</v>
      </c>
    </row>
  </sheetData>
  <sheetProtection algorithmName="SHA-512" hashValue="ul3W317xgL9H9xEH6DxmTGb1o9rcxqoikOxX2Ls8lnBo9E2xTVfoY5LPmbbwc4y0QCEWLEMzkYnJAYyLU0HBbw==" saltValue="axhYbT68Dgqf2cbbFcatJQ==" spinCount="100000" sheet="1" selectLockedCells="1"/>
  <mergeCells count="9">
    <mergeCell ref="A13:C13"/>
    <mergeCell ref="F13:H13"/>
    <mergeCell ref="K13:M13"/>
    <mergeCell ref="A1:C1"/>
    <mergeCell ref="F1:H1"/>
    <mergeCell ref="K1:M1"/>
    <mergeCell ref="A3:C3"/>
    <mergeCell ref="F3:H3"/>
    <mergeCell ref="K3:M3"/>
  </mergeCells>
  <dataValidations xWindow="449" yWindow="417"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B179"/>
  <sheetViews>
    <sheetView topLeftCell="A7" zoomScale="80" zoomScaleNormal="80" workbookViewId="0"/>
  </sheetViews>
  <sheetFormatPr baseColWidth="10" defaultColWidth="11.42578125" defaultRowHeight="14.25"/>
  <cols>
    <col min="1" max="1" width="11.42578125" style="509"/>
    <col min="2" max="28" width="11.28515625" style="509" customWidth="1"/>
    <col min="29" max="16384" width="11.42578125" style="509"/>
  </cols>
  <sheetData>
    <row r="1" spans="2:28" ht="15" thickBot="1"/>
    <row r="2" spans="2:28">
      <c r="B2" s="935" t="s">
        <v>16</v>
      </c>
      <c r="C2" s="936"/>
      <c r="D2" s="937"/>
      <c r="E2" s="937"/>
      <c r="F2" s="937"/>
      <c r="G2" s="937"/>
      <c r="H2" s="937"/>
      <c r="I2" s="937"/>
      <c r="J2" s="937"/>
      <c r="K2" s="937"/>
      <c r="L2" s="937"/>
      <c r="M2" s="937"/>
      <c r="N2" s="938"/>
      <c r="P2" s="942" t="s">
        <v>141</v>
      </c>
      <c r="Q2" s="943"/>
      <c r="R2" s="943"/>
      <c r="S2" s="943"/>
      <c r="T2" s="943"/>
      <c r="U2" s="943"/>
      <c r="V2" s="943"/>
      <c r="W2" s="943"/>
      <c r="X2" s="943"/>
      <c r="Y2" s="943"/>
      <c r="Z2" s="943"/>
      <c r="AA2" s="943"/>
      <c r="AB2" s="944"/>
    </row>
    <row r="3" spans="2:28" ht="15" thickBot="1">
      <c r="B3" s="939"/>
      <c r="C3" s="940"/>
      <c r="D3" s="940"/>
      <c r="E3" s="940"/>
      <c r="F3" s="940"/>
      <c r="G3" s="940"/>
      <c r="H3" s="940"/>
      <c r="I3" s="940"/>
      <c r="J3" s="940"/>
      <c r="K3" s="940"/>
      <c r="L3" s="940"/>
      <c r="M3" s="940"/>
      <c r="N3" s="941"/>
      <c r="P3" s="945"/>
      <c r="Q3" s="946"/>
      <c r="R3" s="946"/>
      <c r="S3" s="946"/>
      <c r="T3" s="946"/>
      <c r="U3" s="946"/>
      <c r="V3" s="946"/>
      <c r="W3" s="946"/>
      <c r="X3" s="946"/>
      <c r="Y3" s="946"/>
      <c r="Z3" s="946"/>
      <c r="AA3" s="946"/>
      <c r="AB3" s="947"/>
    </row>
    <row r="4" spans="2:28">
      <c r="B4" s="510"/>
      <c r="C4" s="510"/>
      <c r="D4" s="510"/>
      <c r="E4" s="510"/>
      <c r="F4" s="510"/>
      <c r="G4" s="510"/>
      <c r="H4" s="510"/>
      <c r="I4" s="510"/>
      <c r="J4" s="510"/>
      <c r="K4" s="510"/>
      <c r="L4" s="510"/>
      <c r="M4" s="510"/>
      <c r="N4" s="510"/>
      <c r="P4" s="511"/>
      <c r="Q4" s="511"/>
      <c r="R4" s="511"/>
      <c r="S4" s="511"/>
      <c r="T4" s="511"/>
      <c r="U4" s="511"/>
      <c r="V4" s="511"/>
      <c r="W4" s="511"/>
      <c r="X4" s="511"/>
      <c r="Y4" s="511"/>
      <c r="Z4" s="511"/>
      <c r="AA4" s="511"/>
      <c r="AB4" s="511"/>
    </row>
    <row r="5" spans="2:28">
      <c r="B5" s="510"/>
      <c r="C5" s="510"/>
      <c r="D5" s="510"/>
      <c r="E5" s="510"/>
      <c r="F5" s="510"/>
      <c r="G5" s="510"/>
      <c r="H5" s="510"/>
      <c r="I5" s="510"/>
      <c r="J5" s="510"/>
      <c r="K5" s="510"/>
      <c r="L5" s="510"/>
      <c r="M5" s="510"/>
      <c r="N5" s="510"/>
      <c r="P5" s="511"/>
      <c r="Q5" s="511"/>
      <c r="R5" s="511"/>
      <c r="S5" s="511"/>
      <c r="T5" s="511"/>
      <c r="U5" s="511"/>
      <c r="V5" s="511"/>
      <c r="W5" s="511"/>
      <c r="X5" s="511"/>
      <c r="Y5" s="511"/>
      <c r="Z5" s="511"/>
      <c r="AA5" s="511"/>
      <c r="AB5" s="511"/>
    </row>
    <row r="6" spans="2:28">
      <c r="B6" s="510"/>
      <c r="C6" s="510"/>
      <c r="D6" s="510"/>
      <c r="E6" s="510"/>
      <c r="F6" s="510"/>
      <c r="G6" s="510"/>
      <c r="H6" s="510"/>
      <c r="I6" s="510"/>
      <c r="J6" s="510"/>
      <c r="K6" s="510"/>
      <c r="L6" s="510"/>
      <c r="M6" s="510"/>
      <c r="N6" s="510"/>
      <c r="P6" s="511"/>
      <c r="Q6" s="511"/>
      <c r="R6" s="511"/>
      <c r="S6" s="511"/>
      <c r="T6" s="511"/>
      <c r="U6" s="511"/>
      <c r="V6" s="511"/>
      <c r="W6" s="511"/>
      <c r="X6" s="511"/>
      <c r="Y6" s="511"/>
      <c r="Z6" s="511"/>
      <c r="AA6" s="511"/>
      <c r="AB6" s="511"/>
    </row>
    <row r="7" spans="2:28">
      <c r="B7" s="510"/>
      <c r="C7" s="510"/>
      <c r="D7" s="510"/>
      <c r="E7" s="510"/>
      <c r="F7" s="510"/>
      <c r="G7" s="510"/>
      <c r="H7" s="510"/>
      <c r="I7" s="510"/>
      <c r="J7" s="510"/>
      <c r="K7" s="510"/>
      <c r="L7" s="510"/>
      <c r="M7" s="510"/>
      <c r="N7" s="510"/>
      <c r="P7" s="511"/>
      <c r="Q7" s="511"/>
      <c r="R7" s="511"/>
      <c r="S7" s="511"/>
      <c r="T7" s="511"/>
      <c r="U7" s="511"/>
      <c r="V7" s="511"/>
      <c r="W7" s="511"/>
      <c r="X7" s="511"/>
      <c r="Y7" s="511"/>
      <c r="Z7" s="511"/>
      <c r="AA7" s="511"/>
      <c r="AB7" s="511"/>
    </row>
    <row r="8" spans="2:28">
      <c r="B8" s="510"/>
      <c r="C8" s="510"/>
      <c r="D8" s="510"/>
      <c r="E8" s="510"/>
      <c r="F8" s="510"/>
      <c r="G8" s="510"/>
      <c r="H8" s="510"/>
      <c r="I8" s="510"/>
      <c r="J8" s="510"/>
      <c r="K8" s="510"/>
      <c r="L8" s="510"/>
      <c r="M8" s="510"/>
      <c r="N8" s="510"/>
      <c r="P8" s="511"/>
      <c r="Q8" s="511"/>
      <c r="R8" s="511"/>
      <c r="S8" s="511"/>
      <c r="T8" s="511"/>
      <c r="U8" s="511"/>
      <c r="V8" s="511"/>
      <c r="W8" s="511"/>
      <c r="X8" s="511"/>
      <c r="Y8" s="511"/>
      <c r="Z8" s="511"/>
      <c r="AA8" s="511"/>
      <c r="AB8" s="511"/>
    </row>
    <row r="9" spans="2:28">
      <c r="B9" s="510"/>
      <c r="C9" s="510"/>
      <c r="D9" s="510"/>
      <c r="E9" s="510"/>
      <c r="F9" s="510"/>
      <c r="G9" s="510"/>
      <c r="H9" s="510"/>
      <c r="I9" s="510"/>
      <c r="J9" s="510"/>
      <c r="K9" s="510"/>
      <c r="L9" s="510"/>
      <c r="M9" s="510"/>
      <c r="N9" s="510"/>
      <c r="P9" s="511"/>
      <c r="Q9" s="511"/>
      <c r="R9" s="511"/>
      <c r="S9" s="511"/>
      <c r="T9" s="511"/>
      <c r="U9" s="511"/>
      <c r="V9" s="511"/>
      <c r="W9" s="511"/>
      <c r="X9" s="511"/>
      <c r="Y9" s="511"/>
      <c r="Z9" s="511"/>
      <c r="AA9" s="511"/>
      <c r="AB9" s="511"/>
    </row>
    <row r="10" spans="2:28">
      <c r="B10" s="510"/>
      <c r="C10" s="510"/>
      <c r="D10" s="510"/>
      <c r="E10" s="510"/>
      <c r="F10" s="510"/>
      <c r="G10" s="510"/>
      <c r="H10" s="510"/>
      <c r="I10" s="510"/>
      <c r="J10" s="510"/>
      <c r="K10" s="510"/>
      <c r="L10" s="510"/>
      <c r="M10" s="510"/>
      <c r="N10" s="510"/>
      <c r="P10" s="511"/>
      <c r="Q10" s="511"/>
      <c r="R10" s="511"/>
      <c r="S10" s="511"/>
      <c r="T10" s="511"/>
      <c r="U10" s="511"/>
      <c r="V10" s="511"/>
      <c r="W10" s="511"/>
      <c r="X10" s="511"/>
      <c r="Y10" s="511"/>
      <c r="Z10" s="511"/>
      <c r="AA10" s="511"/>
      <c r="AB10" s="511"/>
    </row>
    <row r="11" spans="2:28">
      <c r="B11" s="510"/>
      <c r="C11" s="510"/>
      <c r="D11" s="510"/>
      <c r="E11" s="510"/>
      <c r="F11" s="510"/>
      <c r="G11" s="510"/>
      <c r="H11" s="510"/>
      <c r="I11" s="510"/>
      <c r="J11" s="510"/>
      <c r="K11" s="510"/>
      <c r="L11" s="510"/>
      <c r="M11" s="510"/>
      <c r="N11" s="510"/>
      <c r="P11" s="511"/>
      <c r="Q11" s="511"/>
      <c r="R11" s="511"/>
      <c r="S11" s="511"/>
      <c r="T11" s="511"/>
      <c r="U11" s="511"/>
      <c r="V11" s="511"/>
      <c r="W11" s="511"/>
      <c r="X11" s="511"/>
      <c r="Y11" s="511"/>
      <c r="Z11" s="511"/>
      <c r="AA11" s="511"/>
      <c r="AB11" s="511"/>
    </row>
    <row r="12" spans="2:28">
      <c r="B12" s="510"/>
      <c r="C12" s="510"/>
      <c r="D12" s="510"/>
      <c r="E12" s="510"/>
      <c r="F12" s="510"/>
      <c r="G12" s="510"/>
      <c r="H12" s="510"/>
      <c r="I12" s="510"/>
      <c r="J12" s="510"/>
      <c r="K12" s="510"/>
      <c r="L12" s="510"/>
      <c r="M12" s="510"/>
      <c r="N12" s="510"/>
      <c r="P12" s="511"/>
      <c r="Q12" s="511"/>
      <c r="R12" s="511"/>
      <c r="S12" s="511"/>
      <c r="T12" s="511"/>
      <c r="U12" s="511"/>
      <c r="V12" s="511"/>
      <c r="W12" s="511"/>
      <c r="X12" s="511"/>
      <c r="Y12" s="511"/>
      <c r="Z12" s="511"/>
      <c r="AA12" s="511"/>
      <c r="AB12" s="511"/>
    </row>
    <row r="13" spans="2:28">
      <c r="B13" s="510"/>
      <c r="C13" s="510"/>
      <c r="D13" s="510"/>
      <c r="E13" s="510"/>
      <c r="F13" s="510"/>
      <c r="G13" s="510"/>
      <c r="H13" s="510"/>
      <c r="I13" s="510"/>
      <c r="J13" s="510"/>
      <c r="K13" s="510"/>
      <c r="L13" s="510"/>
      <c r="M13" s="510"/>
      <c r="N13" s="510"/>
      <c r="P13" s="511"/>
      <c r="Q13" s="511"/>
      <c r="R13" s="511"/>
      <c r="S13" s="511"/>
      <c r="T13" s="511"/>
      <c r="U13" s="511"/>
      <c r="V13" s="511"/>
      <c r="W13" s="511"/>
      <c r="X13" s="511"/>
      <c r="Y13" s="511"/>
      <c r="Z13" s="511"/>
      <c r="AA13" s="511"/>
      <c r="AB13" s="511"/>
    </row>
    <row r="14" spans="2:28">
      <c r="B14" s="510"/>
      <c r="C14" s="510"/>
      <c r="D14" s="510"/>
      <c r="E14" s="510"/>
      <c r="F14" s="510"/>
      <c r="G14" s="510"/>
      <c r="H14" s="510"/>
      <c r="I14" s="510"/>
      <c r="J14" s="510"/>
      <c r="K14" s="510"/>
      <c r="L14" s="510"/>
      <c r="M14" s="510"/>
      <c r="N14" s="510"/>
      <c r="P14" s="511"/>
      <c r="Q14" s="511"/>
      <c r="R14" s="511"/>
      <c r="S14" s="511"/>
      <c r="T14" s="511"/>
      <c r="U14" s="511"/>
      <c r="V14" s="511"/>
      <c r="W14" s="511"/>
      <c r="X14" s="511"/>
      <c r="Y14" s="511"/>
      <c r="Z14" s="511"/>
      <c r="AA14" s="511"/>
      <c r="AB14" s="511"/>
    </row>
    <row r="15" spans="2:28">
      <c r="B15" s="510"/>
      <c r="C15" s="510"/>
      <c r="D15" s="510"/>
      <c r="E15" s="510"/>
      <c r="F15" s="510"/>
      <c r="G15" s="510"/>
      <c r="H15" s="510"/>
      <c r="I15" s="510"/>
      <c r="J15" s="510"/>
      <c r="K15" s="510"/>
      <c r="L15" s="510"/>
      <c r="M15" s="510"/>
      <c r="N15" s="510"/>
      <c r="P15" s="511"/>
      <c r="Q15" s="511"/>
      <c r="R15" s="511"/>
      <c r="S15" s="511"/>
      <c r="T15" s="511"/>
      <c r="U15" s="511"/>
      <c r="V15" s="511"/>
      <c r="W15" s="511"/>
      <c r="X15" s="511"/>
      <c r="Y15" s="511"/>
      <c r="Z15" s="511"/>
      <c r="AA15" s="511"/>
      <c r="AB15" s="511"/>
    </row>
    <row r="16" spans="2:28">
      <c r="B16" s="510"/>
      <c r="C16" s="510"/>
      <c r="D16" s="510"/>
      <c r="E16" s="510"/>
      <c r="F16" s="510"/>
      <c r="G16" s="510"/>
      <c r="H16" s="510"/>
      <c r="I16" s="510"/>
      <c r="J16" s="510"/>
      <c r="K16" s="510"/>
      <c r="L16" s="510"/>
      <c r="M16" s="510"/>
      <c r="N16" s="510"/>
      <c r="P16" s="511"/>
      <c r="Q16" s="511"/>
      <c r="R16" s="511"/>
      <c r="S16" s="511"/>
      <c r="T16" s="511"/>
      <c r="U16" s="511"/>
      <c r="V16" s="511"/>
      <c r="W16" s="511"/>
      <c r="X16" s="511"/>
      <c r="Y16" s="511"/>
      <c r="Z16" s="511"/>
      <c r="AA16" s="511"/>
      <c r="AB16" s="511"/>
    </row>
    <row r="17" spans="2:28">
      <c r="B17" s="510"/>
      <c r="C17" s="510"/>
      <c r="D17" s="510"/>
      <c r="E17" s="510"/>
      <c r="F17" s="510"/>
      <c r="G17" s="510"/>
      <c r="H17" s="510"/>
      <c r="I17" s="510"/>
      <c r="J17" s="510"/>
      <c r="K17" s="510"/>
      <c r="L17" s="510"/>
      <c r="M17" s="510"/>
      <c r="N17" s="510"/>
      <c r="P17" s="511"/>
      <c r="Q17" s="511"/>
      <c r="R17" s="511"/>
      <c r="S17" s="511"/>
      <c r="T17" s="511"/>
      <c r="U17" s="511"/>
      <c r="V17" s="511"/>
      <c r="W17" s="511"/>
      <c r="X17" s="511"/>
      <c r="Y17" s="511"/>
      <c r="Z17" s="511"/>
      <c r="AA17" s="511"/>
      <c r="AB17" s="511"/>
    </row>
    <row r="18" spans="2:28">
      <c r="B18" s="510"/>
      <c r="C18" s="510"/>
      <c r="D18" s="510"/>
      <c r="E18" s="510"/>
      <c r="F18" s="510"/>
      <c r="G18" s="510"/>
      <c r="H18" s="510"/>
      <c r="I18" s="510"/>
      <c r="J18" s="510"/>
      <c r="K18" s="510"/>
      <c r="L18" s="510"/>
      <c r="M18" s="510"/>
      <c r="N18" s="510"/>
      <c r="P18" s="511"/>
      <c r="Q18" s="511"/>
      <c r="R18" s="511"/>
      <c r="S18" s="511"/>
      <c r="T18" s="511"/>
      <c r="U18" s="511"/>
      <c r="V18" s="511"/>
      <c r="W18" s="511"/>
      <c r="X18" s="511"/>
      <c r="Y18" s="511"/>
      <c r="Z18" s="511"/>
      <c r="AA18" s="511"/>
      <c r="AB18" s="511"/>
    </row>
    <row r="19" spans="2:28">
      <c r="B19" s="510"/>
      <c r="C19" s="510"/>
      <c r="D19" s="510"/>
      <c r="E19" s="510"/>
      <c r="F19" s="510"/>
      <c r="G19" s="510"/>
      <c r="H19" s="510"/>
      <c r="I19" s="510"/>
      <c r="J19" s="510"/>
      <c r="K19" s="510"/>
      <c r="L19" s="510"/>
      <c r="M19" s="510"/>
      <c r="N19" s="510"/>
      <c r="P19" s="511"/>
      <c r="Q19" s="511"/>
      <c r="R19" s="511"/>
      <c r="S19" s="511"/>
      <c r="T19" s="511"/>
      <c r="U19" s="511"/>
      <c r="V19" s="511"/>
      <c r="W19" s="511"/>
      <c r="X19" s="511"/>
      <c r="Y19" s="511"/>
      <c r="Z19" s="511"/>
      <c r="AA19" s="511"/>
      <c r="AB19" s="511"/>
    </row>
    <row r="20" spans="2:28">
      <c r="B20" s="510"/>
      <c r="C20" s="510"/>
      <c r="D20" s="510"/>
      <c r="E20" s="510"/>
      <c r="F20" s="510"/>
      <c r="G20" s="510"/>
      <c r="H20" s="510"/>
      <c r="I20" s="510"/>
      <c r="J20" s="510"/>
      <c r="K20" s="510"/>
      <c r="L20" s="510"/>
      <c r="M20" s="510"/>
      <c r="N20" s="510"/>
      <c r="P20" s="511"/>
      <c r="Q20" s="511"/>
      <c r="R20" s="511"/>
      <c r="S20" s="511"/>
      <c r="T20" s="511"/>
      <c r="U20" s="511"/>
      <c r="V20" s="511"/>
      <c r="W20" s="511"/>
      <c r="X20" s="511"/>
      <c r="Y20" s="511"/>
      <c r="Z20" s="511"/>
      <c r="AA20" s="511"/>
      <c r="AB20" s="511"/>
    </row>
    <row r="21" spans="2:28">
      <c r="B21" s="510"/>
      <c r="C21" s="510"/>
      <c r="D21" s="510"/>
      <c r="E21" s="510"/>
      <c r="F21" s="510"/>
      <c r="G21" s="510"/>
      <c r="H21" s="510"/>
      <c r="I21" s="510"/>
      <c r="J21" s="510"/>
      <c r="K21" s="510"/>
      <c r="L21" s="510"/>
      <c r="M21" s="510"/>
      <c r="N21" s="510"/>
      <c r="P21" s="511"/>
      <c r="Q21" s="511"/>
      <c r="R21" s="511"/>
      <c r="S21" s="511"/>
      <c r="T21" s="511"/>
      <c r="U21" s="511"/>
      <c r="V21" s="511"/>
      <c r="W21" s="511"/>
      <c r="X21" s="511"/>
      <c r="Y21" s="511"/>
      <c r="Z21" s="511"/>
      <c r="AA21" s="511"/>
      <c r="AB21" s="511"/>
    </row>
    <row r="22" spans="2:28">
      <c r="B22" s="510"/>
      <c r="C22" s="510"/>
      <c r="D22" s="510"/>
      <c r="E22" s="510"/>
      <c r="F22" s="510"/>
      <c r="G22" s="510"/>
      <c r="H22" s="510"/>
      <c r="I22" s="510"/>
      <c r="J22" s="510"/>
      <c r="K22" s="510"/>
      <c r="L22" s="510"/>
      <c r="M22" s="510"/>
      <c r="N22" s="510"/>
      <c r="P22" s="511"/>
      <c r="Q22" s="511"/>
      <c r="R22" s="511"/>
      <c r="S22" s="511"/>
      <c r="T22" s="511"/>
      <c r="U22" s="511"/>
      <c r="V22" s="511"/>
      <c r="W22" s="511"/>
      <c r="X22" s="511"/>
      <c r="Y22" s="511"/>
      <c r="Z22" s="511"/>
      <c r="AA22" s="511"/>
      <c r="AB22" s="511"/>
    </row>
    <row r="23" spans="2:28">
      <c r="B23" s="510"/>
      <c r="C23" s="510"/>
      <c r="D23" s="510"/>
      <c r="E23" s="510"/>
      <c r="F23" s="510"/>
      <c r="G23" s="510"/>
      <c r="H23" s="510"/>
      <c r="I23" s="510"/>
      <c r="J23" s="510"/>
      <c r="K23" s="510"/>
      <c r="L23" s="510"/>
      <c r="M23" s="510"/>
      <c r="N23" s="510"/>
      <c r="P23" s="511"/>
      <c r="Q23" s="511"/>
      <c r="R23" s="511"/>
      <c r="S23" s="511"/>
      <c r="T23" s="511"/>
      <c r="U23" s="511"/>
      <c r="V23" s="511"/>
      <c r="W23" s="511"/>
      <c r="X23" s="511"/>
      <c r="Y23" s="511"/>
      <c r="Z23" s="511"/>
      <c r="AA23" s="511"/>
      <c r="AB23" s="511"/>
    </row>
    <row r="24" spans="2:28">
      <c r="B24" s="510"/>
      <c r="C24" s="510"/>
      <c r="D24" s="510"/>
      <c r="E24" s="510"/>
      <c r="F24" s="510"/>
      <c r="G24" s="510"/>
      <c r="H24" s="510"/>
      <c r="I24" s="510"/>
      <c r="J24" s="510"/>
      <c r="K24" s="510"/>
      <c r="L24" s="510"/>
      <c r="M24" s="510"/>
      <c r="N24" s="510"/>
      <c r="P24" s="511"/>
      <c r="Q24" s="511"/>
      <c r="R24" s="511"/>
      <c r="S24" s="511"/>
      <c r="T24" s="511"/>
      <c r="U24" s="511"/>
      <c r="V24" s="511"/>
      <c r="W24" s="511"/>
      <c r="X24" s="511"/>
      <c r="Y24" s="511"/>
      <c r="Z24" s="511"/>
      <c r="AA24" s="511"/>
      <c r="AB24" s="511"/>
    </row>
    <row r="25" spans="2:28">
      <c r="B25" s="510"/>
      <c r="C25" s="510"/>
      <c r="D25" s="510"/>
      <c r="E25" s="510"/>
      <c r="F25" s="510"/>
      <c r="G25" s="510"/>
      <c r="H25" s="510"/>
      <c r="I25" s="510"/>
      <c r="J25" s="510"/>
      <c r="K25" s="510"/>
      <c r="L25" s="510"/>
      <c r="M25" s="510"/>
      <c r="N25" s="510"/>
      <c r="P25" s="511"/>
      <c r="Q25" s="511"/>
      <c r="R25" s="511"/>
      <c r="S25" s="511"/>
      <c r="T25" s="511"/>
      <c r="U25" s="511"/>
      <c r="V25" s="511"/>
      <c r="W25" s="511"/>
      <c r="X25" s="511"/>
      <c r="Y25" s="511"/>
      <c r="Z25" s="511"/>
      <c r="AA25" s="511"/>
      <c r="AB25" s="511"/>
    </row>
    <row r="26" spans="2:28">
      <c r="B26" s="510"/>
      <c r="C26" s="510"/>
      <c r="D26" s="510"/>
      <c r="E26" s="510"/>
      <c r="F26" s="510"/>
      <c r="G26" s="510"/>
      <c r="H26" s="510"/>
      <c r="I26" s="510"/>
      <c r="J26" s="510"/>
      <c r="K26" s="510"/>
      <c r="L26" s="510"/>
      <c r="M26" s="510"/>
      <c r="N26" s="510"/>
      <c r="P26" s="511"/>
      <c r="Q26" s="511"/>
      <c r="R26" s="511"/>
      <c r="S26" s="511"/>
      <c r="T26" s="511"/>
      <c r="U26" s="511"/>
      <c r="V26" s="511"/>
      <c r="W26" s="511"/>
      <c r="X26" s="511"/>
      <c r="Y26" s="511"/>
      <c r="Z26" s="511"/>
      <c r="AA26" s="511"/>
      <c r="AB26" s="511"/>
    </row>
    <row r="27" spans="2:28">
      <c r="B27" s="510"/>
      <c r="C27" s="510"/>
      <c r="D27" s="510"/>
      <c r="E27" s="510"/>
      <c r="F27" s="510"/>
      <c r="G27" s="510"/>
      <c r="H27" s="510"/>
      <c r="I27" s="510"/>
      <c r="J27" s="510"/>
      <c r="K27" s="510"/>
      <c r="L27" s="510"/>
      <c r="M27" s="510"/>
      <c r="N27" s="510"/>
      <c r="P27" s="511"/>
      <c r="Q27" s="511"/>
      <c r="R27" s="511"/>
      <c r="S27" s="511"/>
      <c r="T27" s="511"/>
      <c r="U27" s="511"/>
      <c r="V27" s="511"/>
      <c r="W27" s="511"/>
      <c r="X27" s="511"/>
      <c r="Y27" s="511"/>
      <c r="Z27" s="511"/>
      <c r="AA27" s="511"/>
      <c r="AB27" s="511"/>
    </row>
    <row r="28" spans="2:28">
      <c r="B28" s="510"/>
      <c r="C28" s="510"/>
      <c r="D28" s="510"/>
      <c r="E28" s="510"/>
      <c r="F28" s="510"/>
      <c r="G28" s="510"/>
      <c r="H28" s="510"/>
      <c r="I28" s="510"/>
      <c r="J28" s="510"/>
      <c r="K28" s="510"/>
      <c r="L28" s="510"/>
      <c r="M28" s="510"/>
      <c r="N28" s="510"/>
      <c r="P28" s="511"/>
      <c r="Q28" s="511"/>
      <c r="R28" s="511"/>
      <c r="S28" s="511"/>
      <c r="T28" s="511"/>
      <c r="U28" s="511"/>
      <c r="V28" s="511"/>
      <c r="W28" s="511"/>
      <c r="X28" s="511"/>
      <c r="Y28" s="511"/>
      <c r="Z28" s="511"/>
      <c r="AA28" s="511"/>
      <c r="AB28" s="511"/>
    </row>
    <row r="29" spans="2:28">
      <c r="B29" s="510"/>
      <c r="C29" s="510"/>
      <c r="D29" s="510"/>
      <c r="E29" s="510"/>
      <c r="F29" s="510"/>
      <c r="G29" s="510"/>
      <c r="H29" s="510"/>
      <c r="I29" s="510"/>
      <c r="J29" s="510"/>
      <c r="K29" s="510"/>
      <c r="L29" s="510"/>
      <c r="M29" s="510"/>
      <c r="N29" s="510"/>
      <c r="P29" s="511"/>
      <c r="Q29" s="511"/>
      <c r="R29" s="511"/>
      <c r="S29" s="511"/>
      <c r="T29" s="511"/>
      <c r="U29" s="511"/>
      <c r="V29" s="511"/>
      <c r="W29" s="511"/>
      <c r="X29" s="511"/>
      <c r="Y29" s="511"/>
      <c r="Z29" s="511"/>
      <c r="AA29" s="511"/>
      <c r="AB29" s="511"/>
    </row>
    <row r="30" spans="2:28">
      <c r="B30" s="510"/>
      <c r="C30" s="510"/>
      <c r="D30" s="510"/>
      <c r="E30" s="510"/>
      <c r="F30" s="510"/>
      <c r="G30" s="510"/>
      <c r="H30" s="510"/>
      <c r="I30" s="510"/>
      <c r="J30" s="510"/>
      <c r="K30" s="510"/>
      <c r="L30" s="510"/>
      <c r="M30" s="510"/>
      <c r="N30" s="510"/>
      <c r="P30" s="511"/>
      <c r="Q30" s="511"/>
      <c r="R30" s="511"/>
      <c r="S30" s="511"/>
      <c r="T30" s="511"/>
      <c r="U30" s="511"/>
      <c r="V30" s="511"/>
      <c r="W30" s="511"/>
      <c r="X30" s="511"/>
      <c r="Y30" s="511"/>
      <c r="Z30" s="511"/>
      <c r="AA30" s="511"/>
      <c r="AB30" s="511"/>
    </row>
    <row r="31" spans="2:28">
      <c r="B31" s="510"/>
      <c r="C31" s="510"/>
      <c r="D31" s="510"/>
      <c r="E31" s="510"/>
      <c r="F31" s="510"/>
      <c r="G31" s="510"/>
      <c r="H31" s="510"/>
      <c r="I31" s="510"/>
      <c r="J31" s="510"/>
      <c r="K31" s="510"/>
      <c r="L31" s="510"/>
      <c r="M31" s="510"/>
      <c r="N31" s="510"/>
      <c r="P31" s="511"/>
      <c r="Q31" s="511"/>
      <c r="R31" s="511"/>
      <c r="S31" s="511"/>
      <c r="T31" s="511"/>
      <c r="U31" s="511"/>
      <c r="V31" s="511"/>
      <c r="W31" s="511"/>
      <c r="X31" s="511"/>
      <c r="Y31" s="511"/>
      <c r="Z31" s="511"/>
      <c r="AA31" s="511"/>
      <c r="AB31" s="511"/>
    </row>
    <row r="32" spans="2:28">
      <c r="B32" s="510"/>
      <c r="C32" s="510"/>
      <c r="D32" s="510"/>
      <c r="E32" s="510"/>
      <c r="F32" s="510"/>
      <c r="G32" s="510"/>
      <c r="H32" s="510"/>
      <c r="I32" s="510"/>
      <c r="J32" s="510"/>
      <c r="K32" s="510"/>
      <c r="L32" s="510"/>
      <c r="M32" s="510"/>
      <c r="N32" s="510"/>
      <c r="P32" s="511"/>
      <c r="Q32" s="511"/>
      <c r="R32" s="511"/>
      <c r="S32" s="511"/>
      <c r="T32" s="511"/>
      <c r="U32" s="511"/>
      <c r="V32" s="511"/>
      <c r="W32" s="511"/>
      <c r="X32" s="511"/>
      <c r="Y32" s="511"/>
      <c r="Z32" s="511"/>
      <c r="AA32" s="511"/>
      <c r="AB32" s="511"/>
    </row>
    <row r="33" spans="2:28">
      <c r="B33" s="510"/>
      <c r="C33" s="510"/>
      <c r="D33" s="510"/>
      <c r="E33" s="510"/>
      <c r="F33" s="510"/>
      <c r="G33" s="510"/>
      <c r="H33" s="510"/>
      <c r="I33" s="510"/>
      <c r="J33" s="510"/>
      <c r="K33" s="510"/>
      <c r="L33" s="510"/>
      <c r="M33" s="510"/>
      <c r="N33" s="510"/>
      <c r="P33" s="511"/>
      <c r="Q33" s="511"/>
      <c r="R33" s="511"/>
      <c r="S33" s="511"/>
      <c r="T33" s="511"/>
      <c r="U33" s="511"/>
      <c r="V33" s="511"/>
      <c r="W33" s="511"/>
      <c r="X33" s="511"/>
      <c r="Y33" s="511"/>
      <c r="Z33" s="511"/>
      <c r="AA33" s="511"/>
      <c r="AB33" s="511"/>
    </row>
    <row r="34" spans="2:28">
      <c r="B34" s="510"/>
      <c r="C34" s="510"/>
      <c r="D34" s="510"/>
      <c r="E34" s="510"/>
      <c r="F34" s="510"/>
      <c r="G34" s="510"/>
      <c r="H34" s="510"/>
      <c r="I34" s="510"/>
      <c r="J34" s="510"/>
      <c r="K34" s="510"/>
      <c r="L34" s="510"/>
      <c r="M34" s="510"/>
      <c r="N34" s="510"/>
      <c r="P34" s="511"/>
      <c r="Q34" s="511"/>
      <c r="R34" s="511"/>
      <c r="S34" s="511"/>
      <c r="T34" s="511"/>
      <c r="U34" s="511"/>
      <c r="V34" s="511"/>
      <c r="W34" s="511"/>
      <c r="X34" s="511"/>
      <c r="Y34" s="511"/>
      <c r="Z34" s="511"/>
      <c r="AA34" s="511"/>
      <c r="AB34" s="511"/>
    </row>
    <row r="35" spans="2:28">
      <c r="B35" s="510"/>
      <c r="C35" s="510"/>
      <c r="D35" s="510"/>
      <c r="E35" s="510"/>
      <c r="F35" s="510"/>
      <c r="G35" s="510"/>
      <c r="H35" s="510"/>
      <c r="I35" s="510"/>
      <c r="J35" s="510"/>
      <c r="K35" s="510"/>
      <c r="L35" s="510"/>
      <c r="M35" s="510"/>
      <c r="N35" s="510"/>
      <c r="P35" s="511"/>
      <c r="Q35" s="511"/>
      <c r="R35" s="511"/>
      <c r="S35" s="511"/>
      <c r="T35" s="511"/>
      <c r="U35" s="511"/>
      <c r="V35" s="511"/>
      <c r="W35" s="511"/>
      <c r="X35" s="511"/>
      <c r="Y35" s="511"/>
      <c r="Z35" s="511"/>
      <c r="AA35" s="511"/>
      <c r="AB35" s="511"/>
    </row>
    <row r="36" spans="2:28">
      <c r="B36" s="510"/>
      <c r="C36" s="510"/>
      <c r="D36" s="510"/>
      <c r="E36" s="510"/>
      <c r="F36" s="510"/>
      <c r="G36" s="510"/>
      <c r="H36" s="510"/>
      <c r="I36" s="510"/>
      <c r="J36" s="510"/>
      <c r="K36" s="510"/>
      <c r="L36" s="510"/>
      <c r="M36" s="510"/>
      <c r="N36" s="510"/>
      <c r="P36" s="511"/>
      <c r="Q36" s="511"/>
      <c r="R36" s="511"/>
      <c r="S36" s="511"/>
      <c r="T36" s="511"/>
      <c r="U36" s="511"/>
      <c r="V36" s="511"/>
      <c r="W36" s="511"/>
      <c r="X36" s="511"/>
      <c r="Y36" s="511"/>
      <c r="Z36" s="511"/>
      <c r="AA36" s="511"/>
      <c r="AB36" s="511"/>
    </row>
    <row r="37" spans="2:28">
      <c r="B37" s="510"/>
      <c r="C37" s="510"/>
      <c r="D37" s="510"/>
      <c r="E37" s="510"/>
      <c r="F37" s="510"/>
      <c r="G37" s="510"/>
      <c r="H37" s="510"/>
      <c r="I37" s="510"/>
      <c r="J37" s="510"/>
      <c r="K37" s="510"/>
      <c r="L37" s="510"/>
      <c r="M37" s="510"/>
      <c r="N37" s="510"/>
      <c r="P37" s="511"/>
      <c r="Q37" s="511"/>
      <c r="R37" s="511"/>
      <c r="S37" s="511"/>
      <c r="T37" s="511"/>
      <c r="U37" s="511"/>
      <c r="V37" s="511"/>
      <c r="W37" s="511"/>
      <c r="X37" s="511"/>
      <c r="Y37" s="511"/>
      <c r="Z37" s="511"/>
      <c r="AA37" s="511"/>
      <c r="AB37" s="511"/>
    </row>
    <row r="38" spans="2:28">
      <c r="B38" s="510"/>
      <c r="C38" s="510"/>
      <c r="D38" s="510"/>
      <c r="E38" s="510"/>
      <c r="F38" s="510"/>
      <c r="G38" s="510"/>
      <c r="H38" s="510"/>
      <c r="I38" s="510"/>
      <c r="J38" s="510"/>
      <c r="K38" s="510"/>
      <c r="L38" s="510"/>
      <c r="M38" s="510"/>
      <c r="N38" s="510"/>
      <c r="P38" s="511"/>
      <c r="Q38" s="511"/>
      <c r="R38" s="511"/>
      <c r="S38" s="511"/>
      <c r="T38" s="511"/>
      <c r="U38" s="511"/>
      <c r="V38" s="511"/>
      <c r="W38" s="511"/>
      <c r="X38" s="511"/>
      <c r="Y38" s="511"/>
      <c r="Z38" s="511"/>
      <c r="AA38" s="511"/>
      <c r="AB38" s="511"/>
    </row>
    <row r="39" spans="2:28">
      <c r="B39" s="510"/>
      <c r="C39" s="510"/>
      <c r="D39" s="510"/>
      <c r="E39" s="510"/>
      <c r="F39" s="510"/>
      <c r="G39" s="510"/>
      <c r="H39" s="510"/>
      <c r="I39" s="510"/>
      <c r="J39" s="510"/>
      <c r="K39" s="510"/>
      <c r="L39" s="510"/>
      <c r="M39" s="510"/>
      <c r="N39" s="510"/>
      <c r="P39" s="511"/>
      <c r="Q39" s="511"/>
      <c r="R39" s="511"/>
      <c r="S39" s="511"/>
      <c r="T39" s="511"/>
      <c r="U39" s="511"/>
      <c r="V39" s="511"/>
      <c r="W39" s="511"/>
      <c r="X39" s="511"/>
      <c r="Y39" s="511"/>
      <c r="Z39" s="511"/>
      <c r="AA39" s="511"/>
      <c r="AB39" s="511"/>
    </row>
    <row r="40" spans="2:28">
      <c r="B40" s="510"/>
      <c r="C40" s="510"/>
      <c r="D40" s="510"/>
      <c r="E40" s="510"/>
      <c r="F40" s="510"/>
      <c r="G40" s="510"/>
      <c r="H40" s="510"/>
      <c r="I40" s="510"/>
      <c r="J40" s="510"/>
      <c r="K40" s="510"/>
      <c r="L40" s="510"/>
      <c r="M40" s="510"/>
      <c r="N40" s="510"/>
      <c r="P40" s="511"/>
      <c r="Q40" s="511"/>
      <c r="R40" s="511"/>
      <c r="S40" s="511"/>
      <c r="T40" s="511"/>
      <c r="U40" s="511"/>
      <c r="V40" s="511"/>
      <c r="W40" s="511"/>
      <c r="X40" s="511"/>
      <c r="Y40" s="511"/>
      <c r="Z40" s="511"/>
      <c r="AA40" s="511"/>
      <c r="AB40" s="511"/>
    </row>
    <row r="41" spans="2:28">
      <c r="B41" s="510"/>
      <c r="C41" s="510"/>
      <c r="D41" s="510"/>
      <c r="E41" s="510"/>
      <c r="F41" s="510"/>
      <c r="G41" s="510"/>
      <c r="H41" s="510"/>
      <c r="I41" s="510"/>
      <c r="J41" s="510"/>
      <c r="K41" s="510"/>
      <c r="L41" s="510"/>
      <c r="M41" s="510"/>
      <c r="N41" s="510"/>
      <c r="P41" s="511"/>
      <c r="Q41" s="511"/>
      <c r="R41" s="511"/>
      <c r="S41" s="511"/>
      <c r="T41" s="511"/>
      <c r="U41" s="511"/>
      <c r="V41" s="511"/>
      <c r="W41" s="511"/>
      <c r="X41" s="511"/>
      <c r="Y41" s="511"/>
      <c r="Z41" s="511"/>
      <c r="AA41" s="511"/>
      <c r="AB41" s="511"/>
    </row>
    <row r="42" spans="2:28">
      <c r="B42" s="510"/>
      <c r="C42" s="510"/>
      <c r="D42" s="510"/>
      <c r="E42" s="510"/>
      <c r="F42" s="510"/>
      <c r="G42" s="510"/>
      <c r="H42" s="510"/>
      <c r="I42" s="510"/>
      <c r="J42" s="510"/>
      <c r="K42" s="510"/>
      <c r="L42" s="510"/>
      <c r="M42" s="510"/>
      <c r="N42" s="510"/>
      <c r="P42" s="511"/>
      <c r="Q42" s="511"/>
      <c r="R42" s="511"/>
      <c r="S42" s="511"/>
      <c r="T42" s="511"/>
      <c r="U42" s="511"/>
      <c r="V42" s="511"/>
      <c r="W42" s="511"/>
      <c r="X42" s="511"/>
      <c r="Y42" s="511"/>
      <c r="Z42" s="511"/>
      <c r="AA42" s="511"/>
      <c r="AB42" s="511"/>
    </row>
    <row r="43" spans="2:28">
      <c r="B43" s="510"/>
      <c r="C43" s="510"/>
      <c r="D43" s="510"/>
      <c r="E43" s="510"/>
      <c r="F43" s="510"/>
      <c r="G43" s="510"/>
      <c r="H43" s="510"/>
      <c r="I43" s="510"/>
      <c r="J43" s="510"/>
      <c r="K43" s="510"/>
      <c r="L43" s="510"/>
      <c r="M43" s="510"/>
      <c r="N43" s="510"/>
      <c r="P43" s="511"/>
      <c r="Q43" s="511"/>
      <c r="R43" s="511"/>
      <c r="S43" s="511"/>
      <c r="T43" s="511"/>
      <c r="U43" s="511"/>
      <c r="V43" s="511"/>
      <c r="W43" s="511"/>
      <c r="X43" s="511"/>
      <c r="Y43" s="511"/>
      <c r="Z43" s="511"/>
      <c r="AA43" s="511"/>
      <c r="AB43" s="511"/>
    </row>
    <row r="44" spans="2:28">
      <c r="B44" s="510"/>
      <c r="C44" s="510"/>
      <c r="D44" s="510"/>
      <c r="E44" s="510"/>
      <c r="F44" s="510"/>
      <c r="G44" s="510"/>
      <c r="H44" s="510"/>
      <c r="I44" s="510"/>
      <c r="J44" s="510"/>
      <c r="K44" s="510"/>
      <c r="L44" s="510"/>
      <c r="M44" s="510"/>
      <c r="N44" s="510"/>
      <c r="P44" s="511"/>
      <c r="Q44" s="511"/>
      <c r="R44" s="511"/>
      <c r="S44" s="511"/>
      <c r="T44" s="511"/>
      <c r="U44" s="511"/>
      <c r="V44" s="511"/>
      <c r="W44" s="511"/>
      <c r="X44" s="511"/>
      <c r="Y44" s="511"/>
      <c r="Z44" s="511"/>
      <c r="AA44" s="511"/>
      <c r="AB44" s="511"/>
    </row>
    <row r="45" spans="2:28">
      <c r="B45" s="510"/>
      <c r="C45" s="510"/>
      <c r="D45" s="510"/>
      <c r="E45" s="510"/>
      <c r="F45" s="510"/>
      <c r="G45" s="510"/>
      <c r="H45" s="510"/>
      <c r="I45" s="510"/>
      <c r="J45" s="510"/>
      <c r="K45" s="510"/>
      <c r="L45" s="510"/>
      <c r="M45" s="510"/>
      <c r="N45" s="510"/>
      <c r="P45" s="511"/>
      <c r="Q45" s="511"/>
      <c r="R45" s="511"/>
      <c r="S45" s="511"/>
      <c r="T45" s="511"/>
      <c r="U45" s="511"/>
      <c r="V45" s="511"/>
      <c r="W45" s="511"/>
      <c r="X45" s="511"/>
      <c r="Y45" s="511"/>
      <c r="Z45" s="511"/>
      <c r="AA45" s="511"/>
      <c r="AB45" s="511"/>
    </row>
    <row r="46" spans="2:28">
      <c r="B46" s="510"/>
      <c r="C46" s="510"/>
      <c r="D46" s="510"/>
      <c r="E46" s="510"/>
      <c r="F46" s="510"/>
      <c r="G46" s="510"/>
      <c r="H46" s="510"/>
      <c r="I46" s="510"/>
      <c r="J46" s="510"/>
      <c r="K46" s="510"/>
      <c r="L46" s="510"/>
      <c r="M46" s="510"/>
      <c r="N46" s="510"/>
      <c r="P46" s="511"/>
      <c r="Q46" s="511"/>
      <c r="R46" s="511"/>
      <c r="S46" s="511"/>
      <c r="T46" s="511"/>
      <c r="U46" s="511"/>
      <c r="V46" s="511"/>
      <c r="W46" s="511"/>
      <c r="X46" s="511"/>
      <c r="Y46" s="511"/>
      <c r="Z46" s="511"/>
      <c r="AA46" s="511"/>
      <c r="AB46" s="511"/>
    </row>
    <row r="47" spans="2:28">
      <c r="B47" s="510"/>
      <c r="C47" s="510"/>
      <c r="D47" s="510"/>
      <c r="E47" s="510"/>
      <c r="F47" s="510"/>
      <c r="G47" s="510"/>
      <c r="H47" s="510"/>
      <c r="I47" s="510"/>
      <c r="J47" s="510"/>
      <c r="K47" s="510"/>
      <c r="L47" s="510"/>
      <c r="M47" s="510"/>
      <c r="N47" s="510"/>
      <c r="P47" s="511"/>
      <c r="Q47" s="511"/>
      <c r="R47" s="511"/>
      <c r="S47" s="511"/>
      <c r="T47" s="511"/>
      <c r="U47" s="511"/>
      <c r="V47" s="511"/>
      <c r="W47" s="511"/>
      <c r="X47" s="511"/>
      <c r="Y47" s="511"/>
      <c r="Z47" s="511"/>
      <c r="AA47" s="511"/>
      <c r="AB47" s="511"/>
    </row>
    <row r="48" spans="2:28">
      <c r="B48" s="510"/>
      <c r="C48" s="510"/>
      <c r="D48" s="510"/>
      <c r="E48" s="510"/>
      <c r="F48" s="510"/>
      <c r="G48" s="510"/>
      <c r="H48" s="510"/>
      <c r="I48" s="510"/>
      <c r="J48" s="510"/>
      <c r="K48" s="510"/>
      <c r="L48" s="510"/>
      <c r="M48" s="510"/>
      <c r="N48" s="510"/>
      <c r="P48" s="511"/>
      <c r="Q48" s="511"/>
      <c r="R48" s="511"/>
      <c r="S48" s="511"/>
      <c r="T48" s="511"/>
      <c r="U48" s="511"/>
      <c r="V48" s="511"/>
      <c r="W48" s="511"/>
      <c r="X48" s="511"/>
      <c r="Y48" s="511"/>
      <c r="Z48" s="511"/>
      <c r="AA48" s="511"/>
      <c r="AB48" s="511"/>
    </row>
    <row r="49" spans="2:28">
      <c r="B49" s="510"/>
      <c r="C49" s="510"/>
      <c r="D49" s="510"/>
      <c r="E49" s="510"/>
      <c r="F49" s="510"/>
      <c r="G49" s="510"/>
      <c r="H49" s="510"/>
      <c r="I49" s="510"/>
      <c r="J49" s="510"/>
      <c r="K49" s="510"/>
      <c r="L49" s="510"/>
      <c r="M49" s="510"/>
      <c r="N49" s="510"/>
      <c r="P49" s="511"/>
      <c r="Q49" s="511"/>
      <c r="R49" s="511"/>
      <c r="S49" s="511"/>
      <c r="T49" s="511"/>
      <c r="U49" s="511"/>
      <c r="V49" s="511"/>
      <c r="W49" s="511"/>
      <c r="X49" s="511"/>
      <c r="Y49" s="511"/>
      <c r="Z49" s="511"/>
      <c r="AA49" s="511"/>
      <c r="AB49" s="511"/>
    </row>
    <row r="50" spans="2:28">
      <c r="B50" s="510"/>
      <c r="C50" s="510"/>
      <c r="D50" s="510"/>
      <c r="E50" s="510"/>
      <c r="F50" s="510"/>
      <c r="G50" s="510"/>
      <c r="H50" s="510"/>
      <c r="I50" s="510"/>
      <c r="J50" s="510"/>
      <c r="K50" s="510"/>
      <c r="L50" s="510"/>
      <c r="M50" s="510"/>
      <c r="N50" s="510"/>
      <c r="P50" s="511"/>
      <c r="Q50" s="511"/>
      <c r="R50" s="511"/>
      <c r="S50" s="511"/>
      <c r="T50" s="511"/>
      <c r="U50" s="511"/>
      <c r="V50" s="511"/>
      <c r="W50" s="511"/>
      <c r="X50" s="511"/>
      <c r="Y50" s="511"/>
      <c r="Z50" s="511"/>
      <c r="AA50" s="511"/>
      <c r="AB50" s="511"/>
    </row>
    <row r="51" spans="2:28">
      <c r="B51" s="510"/>
      <c r="C51" s="510"/>
      <c r="D51" s="510"/>
      <c r="E51" s="510"/>
      <c r="F51" s="510"/>
      <c r="G51" s="510"/>
      <c r="H51" s="510"/>
      <c r="I51" s="510"/>
      <c r="J51" s="510"/>
      <c r="K51" s="510"/>
      <c r="L51" s="510"/>
      <c r="M51" s="510"/>
      <c r="N51" s="510"/>
      <c r="P51" s="511"/>
      <c r="Q51" s="511"/>
      <c r="R51" s="511"/>
      <c r="S51" s="511"/>
      <c r="T51" s="511"/>
      <c r="U51" s="511"/>
      <c r="V51" s="511"/>
      <c r="W51" s="511"/>
      <c r="X51" s="511"/>
      <c r="Y51" s="511"/>
      <c r="Z51" s="511"/>
      <c r="AA51" s="511"/>
      <c r="AB51" s="511"/>
    </row>
    <row r="52" spans="2:28">
      <c r="B52" s="510"/>
      <c r="C52" s="510"/>
      <c r="D52" s="510"/>
      <c r="E52" s="510"/>
      <c r="F52" s="510"/>
      <c r="G52" s="510"/>
      <c r="H52" s="510"/>
      <c r="I52" s="510"/>
      <c r="J52" s="510"/>
      <c r="K52" s="510"/>
      <c r="L52" s="510"/>
      <c r="M52" s="510"/>
      <c r="N52" s="510"/>
      <c r="P52" s="511"/>
      <c r="Q52" s="511"/>
      <c r="R52" s="511"/>
      <c r="S52" s="511"/>
      <c r="T52" s="511"/>
      <c r="U52" s="511"/>
      <c r="V52" s="511"/>
      <c r="W52" s="511"/>
      <c r="X52" s="511"/>
      <c r="Y52" s="511"/>
      <c r="Z52" s="511"/>
      <c r="AA52" s="511"/>
      <c r="AB52" s="511"/>
    </row>
    <row r="53" spans="2:28">
      <c r="B53" s="510"/>
      <c r="C53" s="510"/>
      <c r="D53" s="510"/>
      <c r="E53" s="510"/>
      <c r="F53" s="510"/>
      <c r="G53" s="510"/>
      <c r="H53" s="510"/>
      <c r="I53" s="510"/>
      <c r="J53" s="510"/>
      <c r="K53" s="510"/>
      <c r="L53" s="510"/>
      <c r="M53" s="510"/>
      <c r="N53" s="510"/>
      <c r="P53" s="511"/>
      <c r="Q53" s="511"/>
      <c r="R53" s="511"/>
      <c r="S53" s="511"/>
      <c r="T53" s="511"/>
      <c r="U53" s="511"/>
      <c r="V53" s="511"/>
      <c r="W53" s="511"/>
      <c r="X53" s="511"/>
      <c r="Y53" s="511"/>
      <c r="Z53" s="511"/>
      <c r="AA53" s="511"/>
      <c r="AB53" s="511"/>
    </row>
    <row r="54" spans="2:28">
      <c r="B54" s="510"/>
      <c r="C54" s="510"/>
      <c r="D54" s="510"/>
      <c r="E54" s="510"/>
      <c r="F54" s="510"/>
      <c r="G54" s="510"/>
      <c r="H54" s="510"/>
      <c r="I54" s="510"/>
      <c r="J54" s="510"/>
      <c r="K54" s="510"/>
      <c r="L54" s="510"/>
      <c r="M54" s="510"/>
      <c r="N54" s="510"/>
      <c r="P54" s="511"/>
      <c r="Q54" s="511"/>
      <c r="R54" s="511"/>
      <c r="S54" s="511"/>
      <c r="T54" s="511"/>
      <c r="U54" s="511"/>
      <c r="V54" s="511"/>
      <c r="W54" s="511"/>
      <c r="X54" s="511"/>
      <c r="Y54" s="511"/>
      <c r="Z54" s="511"/>
      <c r="AA54" s="511"/>
      <c r="AB54" s="511"/>
    </row>
    <row r="55" spans="2:28">
      <c r="B55" s="510"/>
      <c r="C55" s="510"/>
      <c r="D55" s="510"/>
      <c r="E55" s="510"/>
      <c r="F55" s="510"/>
      <c r="G55" s="510"/>
      <c r="H55" s="510"/>
      <c r="I55" s="510"/>
      <c r="J55" s="510"/>
      <c r="K55" s="510"/>
      <c r="L55" s="510"/>
      <c r="M55" s="510"/>
      <c r="N55" s="510"/>
      <c r="P55" s="511"/>
      <c r="Q55" s="511"/>
      <c r="R55" s="511"/>
      <c r="S55" s="511"/>
      <c r="T55" s="511"/>
      <c r="U55" s="511"/>
      <c r="V55" s="511"/>
      <c r="W55" s="511"/>
      <c r="X55" s="511"/>
      <c r="Y55" s="511"/>
      <c r="Z55" s="511"/>
      <c r="AA55" s="511"/>
      <c r="AB55" s="511"/>
    </row>
    <row r="56" spans="2:28">
      <c r="B56" s="510"/>
      <c r="C56" s="510"/>
      <c r="D56" s="512"/>
      <c r="E56" s="513"/>
      <c r="F56" s="512"/>
      <c r="G56" s="510"/>
      <c r="H56" s="510"/>
      <c r="I56" s="510"/>
      <c r="J56" s="510"/>
      <c r="K56" s="510"/>
      <c r="L56" s="510"/>
      <c r="M56" s="510"/>
      <c r="N56" s="510"/>
      <c r="P56" s="511"/>
      <c r="Q56" s="511"/>
      <c r="R56" s="511"/>
      <c r="S56" s="511"/>
      <c r="T56" s="511"/>
      <c r="U56" s="514"/>
      <c r="V56" s="514"/>
      <c r="W56" s="514"/>
      <c r="X56" s="514"/>
      <c r="Y56" s="514"/>
      <c r="Z56" s="514"/>
      <c r="AA56" s="511"/>
      <c r="AB56" s="511"/>
    </row>
    <row r="57" spans="2:28">
      <c r="B57" s="510"/>
      <c r="C57" s="510"/>
      <c r="D57" s="512"/>
      <c r="E57" s="513"/>
      <c r="F57" s="512"/>
      <c r="G57" s="510"/>
      <c r="H57" s="510"/>
      <c r="I57" s="510"/>
      <c r="J57" s="510"/>
      <c r="K57" s="510"/>
      <c r="L57" s="510"/>
      <c r="M57" s="510"/>
      <c r="N57" s="510"/>
      <c r="P57" s="511"/>
      <c r="Q57" s="511"/>
      <c r="R57" s="511"/>
      <c r="S57" s="511"/>
      <c r="T57" s="511"/>
      <c r="U57" s="514"/>
      <c r="V57" s="514"/>
      <c r="W57" s="514"/>
      <c r="X57" s="514"/>
      <c r="Y57" s="514"/>
      <c r="Z57" s="514"/>
      <c r="AA57" s="511"/>
      <c r="AB57" s="511"/>
    </row>
    <row r="58" spans="2:28">
      <c r="B58" s="510"/>
      <c r="C58" s="510"/>
      <c r="D58" s="512"/>
      <c r="E58" s="513"/>
      <c r="F58" s="512"/>
      <c r="G58" s="510"/>
      <c r="H58" s="510"/>
      <c r="I58" s="510"/>
      <c r="J58" s="510"/>
      <c r="K58" s="510"/>
      <c r="L58" s="510"/>
      <c r="M58" s="510"/>
      <c r="N58" s="510"/>
      <c r="P58" s="511"/>
      <c r="Q58" s="511"/>
      <c r="R58" s="511"/>
      <c r="S58" s="511"/>
      <c r="T58" s="511"/>
      <c r="U58" s="514"/>
      <c r="V58" s="514"/>
      <c r="W58" s="514"/>
      <c r="X58" s="514"/>
      <c r="Y58" s="514"/>
      <c r="Z58" s="514"/>
      <c r="AA58" s="511"/>
      <c r="AB58" s="511"/>
    </row>
    <row r="59" spans="2:28">
      <c r="B59" s="510"/>
      <c r="C59" s="510"/>
      <c r="D59" s="512"/>
      <c r="E59" s="513"/>
      <c r="F59" s="512"/>
      <c r="G59" s="510"/>
      <c r="H59" s="510"/>
      <c r="I59" s="510"/>
      <c r="J59" s="510"/>
      <c r="K59" s="510"/>
      <c r="L59" s="510"/>
      <c r="M59" s="510"/>
      <c r="N59" s="510"/>
      <c r="P59" s="511"/>
      <c r="Q59" s="511"/>
      <c r="R59" s="511"/>
      <c r="S59" s="511"/>
      <c r="T59" s="511"/>
      <c r="U59" s="514"/>
      <c r="V59" s="514"/>
      <c r="W59" s="514"/>
      <c r="X59" s="514"/>
      <c r="Y59" s="514"/>
      <c r="Z59" s="514"/>
      <c r="AA59" s="511"/>
      <c r="AB59" s="511"/>
    </row>
    <row r="60" spans="2:28">
      <c r="B60" s="510"/>
      <c r="C60" s="510"/>
      <c r="D60" s="512"/>
      <c r="E60" s="513"/>
      <c r="F60" s="512"/>
      <c r="G60" s="510"/>
      <c r="H60" s="510"/>
      <c r="I60" s="510"/>
      <c r="J60" s="510"/>
      <c r="K60" s="510"/>
      <c r="L60" s="510"/>
      <c r="M60" s="510"/>
      <c r="N60" s="510"/>
      <c r="P60" s="511"/>
      <c r="Q60" s="511"/>
      <c r="R60" s="511"/>
      <c r="S60" s="511"/>
      <c r="T60" s="511"/>
      <c r="U60" s="514"/>
      <c r="V60" s="514"/>
      <c r="W60" s="514"/>
      <c r="X60" s="514"/>
      <c r="Y60" s="514"/>
      <c r="Z60" s="514"/>
      <c r="AA60" s="511"/>
      <c r="AB60" s="511"/>
    </row>
    <row r="61" spans="2:28">
      <c r="B61" s="510"/>
      <c r="C61" s="510"/>
      <c r="D61" s="512"/>
      <c r="E61" s="513"/>
      <c r="F61" s="512"/>
      <c r="G61" s="510"/>
      <c r="H61" s="510"/>
      <c r="I61" s="510"/>
      <c r="J61" s="510"/>
      <c r="K61" s="510"/>
      <c r="L61" s="510"/>
      <c r="M61" s="510"/>
      <c r="N61" s="510"/>
      <c r="P61" s="511"/>
      <c r="Q61" s="511"/>
      <c r="R61" s="511"/>
      <c r="S61" s="511"/>
      <c r="T61" s="511"/>
      <c r="U61" s="514"/>
      <c r="V61" s="514"/>
      <c r="W61" s="514"/>
      <c r="X61" s="514"/>
      <c r="Y61" s="514"/>
      <c r="Z61" s="514"/>
      <c r="AA61" s="511"/>
      <c r="AB61" s="511"/>
    </row>
    <row r="62" spans="2:28">
      <c r="B62" s="510"/>
      <c r="C62" s="510"/>
      <c r="D62" s="512"/>
      <c r="E62" s="513"/>
      <c r="F62" s="512"/>
      <c r="G62" s="510"/>
      <c r="H62" s="510"/>
      <c r="I62" s="510"/>
      <c r="J62" s="510"/>
      <c r="K62" s="510"/>
      <c r="L62" s="510"/>
      <c r="M62" s="510"/>
      <c r="N62" s="510"/>
      <c r="P62" s="511"/>
      <c r="Q62" s="511"/>
      <c r="R62" s="511"/>
      <c r="S62" s="511"/>
      <c r="T62" s="511"/>
      <c r="U62" s="514"/>
      <c r="V62" s="514"/>
      <c r="W62" s="514"/>
      <c r="X62" s="514"/>
      <c r="Y62" s="514"/>
      <c r="Z62" s="514"/>
      <c r="AA62" s="511"/>
      <c r="AB62" s="511"/>
    </row>
    <row r="63" spans="2:28">
      <c r="B63" s="510"/>
      <c r="C63" s="510"/>
      <c r="D63" s="512"/>
      <c r="E63" s="513"/>
      <c r="F63" s="512"/>
      <c r="G63" s="510"/>
      <c r="H63" s="510"/>
      <c r="I63" s="510"/>
      <c r="J63" s="510"/>
      <c r="K63" s="510"/>
      <c r="L63" s="510"/>
      <c r="M63" s="510"/>
      <c r="N63" s="510"/>
      <c r="P63" s="511"/>
      <c r="Q63" s="511"/>
      <c r="R63" s="511"/>
      <c r="S63" s="511"/>
      <c r="T63" s="511"/>
      <c r="U63" s="514"/>
      <c r="V63" s="514"/>
      <c r="W63" s="514"/>
      <c r="X63" s="514"/>
      <c r="Y63" s="514"/>
      <c r="Z63" s="514"/>
      <c r="AA63" s="511"/>
      <c r="AB63" s="511"/>
    </row>
    <row r="64" spans="2:28">
      <c r="B64" s="510"/>
      <c r="C64" s="510"/>
      <c r="D64" s="512"/>
      <c r="E64" s="513"/>
      <c r="F64" s="512"/>
      <c r="G64" s="510"/>
      <c r="H64" s="510"/>
      <c r="I64" s="510"/>
      <c r="J64" s="510"/>
      <c r="K64" s="510"/>
      <c r="L64" s="510"/>
      <c r="M64" s="510"/>
      <c r="N64" s="510"/>
      <c r="P64" s="511"/>
      <c r="Q64" s="511"/>
      <c r="R64" s="511"/>
      <c r="S64" s="511"/>
      <c r="T64" s="511"/>
      <c r="U64" s="514"/>
      <c r="V64" s="514"/>
      <c r="W64" s="514"/>
      <c r="X64" s="514"/>
      <c r="Y64" s="514"/>
      <c r="Z64" s="514"/>
      <c r="AA64" s="511"/>
      <c r="AB64" s="511"/>
    </row>
    <row r="65" spans="2:28">
      <c r="B65" s="510"/>
      <c r="C65" s="510"/>
      <c r="D65" s="512"/>
      <c r="E65" s="513"/>
      <c r="F65" s="512"/>
      <c r="G65" s="510"/>
      <c r="H65" s="510"/>
      <c r="I65" s="510"/>
      <c r="J65" s="510"/>
      <c r="K65" s="510"/>
      <c r="L65" s="510"/>
      <c r="M65" s="510"/>
      <c r="N65" s="510"/>
      <c r="P65" s="511"/>
      <c r="Q65" s="511"/>
      <c r="R65" s="511"/>
      <c r="S65" s="511"/>
      <c r="T65" s="511"/>
      <c r="U65" s="514"/>
      <c r="V65" s="514"/>
      <c r="W65" s="514"/>
      <c r="X65" s="514"/>
      <c r="Y65" s="514"/>
      <c r="Z65" s="514"/>
      <c r="AA65" s="511"/>
      <c r="AB65" s="511"/>
    </row>
    <row r="66" spans="2:28">
      <c r="B66" s="510"/>
      <c r="C66" s="510"/>
      <c r="D66" s="512"/>
      <c r="E66" s="513"/>
      <c r="F66" s="512"/>
      <c r="G66" s="510"/>
      <c r="H66" s="510"/>
      <c r="I66" s="510"/>
      <c r="J66" s="510"/>
      <c r="K66" s="510"/>
      <c r="L66" s="510"/>
      <c r="M66" s="510"/>
      <c r="N66" s="510"/>
      <c r="P66" s="511"/>
      <c r="Q66" s="511"/>
      <c r="R66" s="511"/>
      <c r="S66" s="511"/>
      <c r="T66" s="511"/>
      <c r="U66" s="514"/>
      <c r="V66" s="514"/>
      <c r="W66" s="514"/>
      <c r="X66" s="514"/>
      <c r="Y66" s="514"/>
      <c r="Z66" s="514"/>
      <c r="AA66" s="511"/>
      <c r="AB66" s="511"/>
    </row>
    <row r="67" spans="2:28">
      <c r="B67" s="510"/>
      <c r="C67" s="510"/>
      <c r="D67" s="512"/>
      <c r="E67" s="513"/>
      <c r="F67" s="512"/>
      <c r="G67" s="510"/>
      <c r="H67" s="510"/>
      <c r="I67" s="510"/>
      <c r="J67" s="510"/>
      <c r="K67" s="510"/>
      <c r="L67" s="510"/>
      <c r="M67" s="510"/>
      <c r="N67" s="510"/>
      <c r="P67" s="511"/>
      <c r="Q67" s="511"/>
      <c r="R67" s="511"/>
      <c r="S67" s="511"/>
      <c r="T67" s="511"/>
      <c r="U67" s="514"/>
      <c r="V67" s="514"/>
      <c r="W67" s="514"/>
      <c r="X67" s="514"/>
      <c r="Y67" s="514"/>
      <c r="Z67" s="514"/>
      <c r="AA67" s="511"/>
      <c r="AB67" s="511"/>
    </row>
    <row r="68" spans="2:28">
      <c r="B68" s="510"/>
      <c r="C68" s="510"/>
      <c r="D68" s="512"/>
      <c r="E68" s="513"/>
      <c r="F68" s="512"/>
      <c r="G68" s="510"/>
      <c r="H68" s="510"/>
      <c r="I68" s="510"/>
      <c r="J68" s="510"/>
      <c r="K68" s="510"/>
      <c r="L68" s="510"/>
      <c r="M68" s="510"/>
      <c r="N68" s="510"/>
      <c r="P68" s="511"/>
      <c r="Q68" s="511"/>
      <c r="R68" s="511"/>
      <c r="S68" s="511"/>
      <c r="T68" s="511"/>
      <c r="U68" s="514"/>
      <c r="V68" s="514"/>
      <c r="W68" s="514"/>
      <c r="X68" s="514"/>
      <c r="Y68" s="514"/>
      <c r="Z68" s="514"/>
      <c r="AA68" s="511"/>
      <c r="AB68" s="511"/>
    </row>
    <row r="69" spans="2:28">
      <c r="B69" s="510"/>
      <c r="C69" s="510"/>
      <c r="D69" s="512"/>
      <c r="E69" s="513"/>
      <c r="F69" s="512"/>
      <c r="G69" s="510"/>
      <c r="H69" s="510"/>
      <c r="I69" s="510"/>
      <c r="J69" s="510"/>
      <c r="K69" s="510"/>
      <c r="L69" s="510"/>
      <c r="M69" s="510"/>
      <c r="N69" s="510"/>
      <c r="P69" s="511"/>
      <c r="Q69" s="511"/>
      <c r="R69" s="511"/>
      <c r="S69" s="511"/>
      <c r="T69" s="515"/>
      <c r="U69" s="514"/>
      <c r="V69" s="514"/>
      <c r="W69" s="514"/>
      <c r="X69" s="514"/>
      <c r="Y69" s="514"/>
      <c r="Z69" s="514"/>
      <c r="AA69" s="511"/>
      <c r="AB69" s="511"/>
    </row>
    <row r="70" spans="2:28">
      <c r="B70" s="510"/>
      <c r="C70" s="510"/>
      <c r="D70" s="512"/>
      <c r="E70" s="513"/>
      <c r="F70" s="512"/>
      <c r="G70" s="510"/>
      <c r="H70" s="510"/>
      <c r="I70" s="510"/>
      <c r="J70" s="510"/>
      <c r="K70" s="510"/>
      <c r="L70" s="510"/>
      <c r="M70" s="510"/>
      <c r="N70" s="510"/>
      <c r="P70" s="511"/>
      <c r="Q70" s="511"/>
      <c r="R70" s="511"/>
      <c r="S70" s="511"/>
      <c r="T70" s="515"/>
      <c r="U70" s="514"/>
      <c r="V70" s="514"/>
      <c r="W70" s="514"/>
      <c r="X70" s="514"/>
      <c r="Y70" s="514"/>
      <c r="Z70" s="514"/>
      <c r="AA70" s="511"/>
      <c r="AB70" s="511"/>
    </row>
    <row r="71" spans="2:28">
      <c r="B71" s="510"/>
      <c r="C71" s="510"/>
      <c r="D71" s="512"/>
      <c r="E71" s="513"/>
      <c r="F71" s="512"/>
      <c r="G71" s="510"/>
      <c r="H71" s="510"/>
      <c r="I71" s="510"/>
      <c r="J71" s="510"/>
      <c r="K71" s="510"/>
      <c r="L71" s="510"/>
      <c r="M71" s="510"/>
      <c r="N71" s="510"/>
      <c r="P71" s="511"/>
      <c r="Q71" s="511"/>
      <c r="R71" s="511"/>
      <c r="S71" s="511"/>
      <c r="T71" s="515"/>
      <c r="U71" s="514"/>
      <c r="V71" s="514"/>
      <c r="W71" s="514"/>
      <c r="X71" s="514"/>
      <c r="Y71" s="514"/>
      <c r="Z71" s="514"/>
      <c r="AA71" s="511"/>
      <c r="AB71" s="511"/>
    </row>
    <row r="72" spans="2:28">
      <c r="B72" s="510"/>
      <c r="C72" s="510"/>
      <c r="D72" s="512"/>
      <c r="E72" s="513"/>
      <c r="F72" s="512"/>
      <c r="G72" s="510"/>
      <c r="H72" s="510"/>
      <c r="I72" s="510"/>
      <c r="J72" s="510"/>
      <c r="K72" s="510"/>
      <c r="L72" s="510"/>
      <c r="M72" s="510"/>
      <c r="N72" s="510"/>
      <c r="P72" s="511"/>
      <c r="Q72" s="511"/>
      <c r="R72" s="511"/>
      <c r="S72" s="511"/>
      <c r="T72" s="515"/>
      <c r="U72" s="514"/>
      <c r="V72" s="514"/>
      <c r="W72" s="514"/>
      <c r="X72" s="514"/>
      <c r="Y72" s="514"/>
      <c r="Z72" s="514"/>
      <c r="AA72" s="511"/>
      <c r="AB72" s="511"/>
    </row>
    <row r="73" spans="2:28">
      <c r="B73" s="510"/>
      <c r="C73" s="510"/>
      <c r="D73" s="512"/>
      <c r="E73" s="513"/>
      <c r="F73" s="512"/>
      <c r="G73" s="510"/>
      <c r="H73" s="510"/>
      <c r="I73" s="510"/>
      <c r="J73" s="510"/>
      <c r="K73" s="510"/>
      <c r="L73" s="510"/>
      <c r="M73" s="510"/>
      <c r="N73" s="510"/>
      <c r="P73" s="511"/>
      <c r="Q73" s="511"/>
      <c r="R73" s="511"/>
      <c r="S73" s="511"/>
      <c r="T73" s="515"/>
      <c r="U73" s="514"/>
      <c r="V73" s="514"/>
      <c r="W73" s="514"/>
      <c r="X73" s="514"/>
      <c r="Y73" s="514"/>
      <c r="Z73" s="514"/>
      <c r="AA73" s="511"/>
      <c r="AB73" s="511"/>
    </row>
    <row r="74" spans="2:28" ht="15.75">
      <c r="B74" s="510"/>
      <c r="C74" s="948" t="s">
        <v>296</v>
      </c>
      <c r="D74" s="948"/>
      <c r="E74" s="516"/>
      <c r="F74" s="948" t="s">
        <v>297</v>
      </c>
      <c r="G74" s="948"/>
      <c r="H74" s="516"/>
      <c r="I74" s="948" t="s">
        <v>122</v>
      </c>
      <c r="J74" s="948"/>
      <c r="K74" s="516"/>
      <c r="L74" s="948" t="s">
        <v>298</v>
      </c>
      <c r="M74" s="948"/>
      <c r="N74" s="510"/>
      <c r="P74" s="511"/>
      <c r="Q74" s="949" t="s">
        <v>296</v>
      </c>
      <c r="R74" s="949"/>
      <c r="S74" s="517"/>
      <c r="T74" s="949" t="s">
        <v>297</v>
      </c>
      <c r="U74" s="949"/>
      <c r="V74" s="517"/>
      <c r="W74" s="949" t="s">
        <v>122</v>
      </c>
      <c r="X74" s="949"/>
      <c r="Y74" s="517"/>
      <c r="Z74" s="949" t="s">
        <v>298</v>
      </c>
      <c r="AA74" s="949"/>
      <c r="AB74" s="511"/>
    </row>
    <row r="75" spans="2:28">
      <c r="B75" s="510"/>
      <c r="C75" s="518" t="s">
        <v>285</v>
      </c>
      <c r="D75" s="518" t="s">
        <v>23</v>
      </c>
      <c r="E75" s="519"/>
      <c r="F75" s="518" t="s">
        <v>285</v>
      </c>
      <c r="G75" s="518" t="s">
        <v>23</v>
      </c>
      <c r="H75" s="519"/>
      <c r="I75" s="518" t="s">
        <v>285</v>
      </c>
      <c r="J75" s="518" t="s">
        <v>23</v>
      </c>
      <c r="K75" s="519"/>
      <c r="L75" s="518" t="s">
        <v>285</v>
      </c>
      <c r="M75" s="518" t="s">
        <v>23</v>
      </c>
      <c r="N75" s="510"/>
      <c r="P75" s="511"/>
      <c r="Q75" s="520" t="s">
        <v>285</v>
      </c>
      <c r="R75" s="520" t="s">
        <v>23</v>
      </c>
      <c r="S75" s="521"/>
      <c r="T75" s="520" t="s">
        <v>285</v>
      </c>
      <c r="U75" s="520" t="s">
        <v>23</v>
      </c>
      <c r="V75" s="521"/>
      <c r="W75" s="520" t="s">
        <v>285</v>
      </c>
      <c r="X75" s="520" t="s">
        <v>23</v>
      </c>
      <c r="Y75" s="521"/>
      <c r="Z75" s="520" t="s">
        <v>285</v>
      </c>
      <c r="AA75" s="520" t="s">
        <v>23</v>
      </c>
      <c r="AB75" s="511"/>
    </row>
    <row r="76" spans="2:28">
      <c r="B76" s="510"/>
      <c r="C76" s="522">
        <v>0</v>
      </c>
      <c r="D76" s="522">
        <f>IF(C76&lt;='B1 '!$G$25,'B1 '!$H$25,IF(AND(C76&lt;='B1 '!$G$24,C76&gt;'B1 '!$G$25),0+(('B1 '!$H$25-'B1 '!$H$24)/('B1 '!$G$25-'B1 '!$G$24))*(C76-'B1 '!$G$24),0))</f>
        <v>60</v>
      </c>
      <c r="E76" s="523"/>
      <c r="F76" s="522">
        <v>0</v>
      </c>
      <c r="G76" s="522">
        <f>IF(F76&lt;='B1 '!$G$27,'B1 '!$H$27,IF(AND(F76&lt;='B1 '!$G$26,F76&gt;'B1 '!$G$27),0+(('B1 '!$H$27-'B1 '!$H$26)/('B1 '!$G$27-'B1 '!$G$26))*(F76-'B1 '!$G$26),0))</f>
        <v>55</v>
      </c>
      <c r="H76" s="523"/>
      <c r="I76" s="522">
        <v>0</v>
      </c>
      <c r="J76" s="522">
        <f>IF(I76&lt;='B1 '!$G$29,'B1 '!$H$29,IF(AND(I76&lt;='B1 '!$G$28,I76&gt;'B1 '!$G$29),0+(('B1 '!$H$29-'B1 '!$H$28)/('B1 '!$G$29-'B1 '!$G$28))*(I76-'B1 '!$G$28),0))</f>
        <v>120</v>
      </c>
      <c r="K76" s="523"/>
      <c r="L76" s="685">
        <v>0</v>
      </c>
      <c r="M76" s="685">
        <f>IF(L76&lt;='B1 '!$G$31,'B1 '!$H$31,IF(AND(L76&lt;='B1 '!$G$30,L76&gt;'B1 '!$G$31),0+(('B1 '!$H$31-'B1 '!$H$30)/('B1 '!$G$31-'B1 '!$G$30))*(L76-'B1 '!$G$30),0))</f>
        <v>135</v>
      </c>
      <c r="N76" s="510"/>
      <c r="P76" s="511"/>
      <c r="Q76" s="524">
        <v>0</v>
      </c>
      <c r="R76" s="524">
        <f>IF(Q76&lt;='B1 '!$L$25,'B1 '!$M$25,IF(AND(Q76&lt;='B1 '!$L$24,Q76&gt;'B1 '!$L$25),0+(('B1 '!$M$25-'B1 '!$M$24)/('B1 '!$L$25-'B1 '!$L$24))*(Q76-'B1 '!$L$24),0))</f>
        <v>60</v>
      </c>
      <c r="S76" s="525"/>
      <c r="T76" s="524">
        <v>0</v>
      </c>
      <c r="U76" s="524">
        <f>IF(T76&lt;='B1 '!$L$27,'B1 '!$M$27,IF(AND(T76&lt;='B1 '!$L$26,T76&gt;'B1 '!$L$27),0+(('B1 '!$M$27-'B1 '!$M$26)/('B1 '!$L$27-'B1 '!$L$26))*(T76-'B1 '!$L$26),0))</f>
        <v>55</v>
      </c>
      <c r="V76" s="525"/>
      <c r="W76" s="524">
        <v>0</v>
      </c>
      <c r="X76" s="524">
        <f>IF(W76&lt;='B1 '!$L$29,'B1 '!$M$29,IF(AND(W76&lt;='B1 '!$L$28,W76&gt;'B1 '!$L$29),0+(('B1 '!$M$29-'B1 '!$M$28)/('B1 '!$L$29-'B1 '!$L$28))*(W76-'B1 '!$L$28),0))</f>
        <v>120</v>
      </c>
      <c r="Y76" s="525"/>
      <c r="Z76" s="524">
        <v>0</v>
      </c>
      <c r="AA76" s="524">
        <f>IF(Z76&lt;='B1 '!$L$31,'B1 '!$M$31,IF(AND(Z76&lt;='B1 '!$L$30,Z76&gt;'B1 '!$L$31),0+(('B1 '!$M$31-'B1 '!$M$30)/('B1 '!$L$31-'B1 '!$L$30))*(Z76-'B1 '!$L$30),0))</f>
        <v>135</v>
      </c>
      <c r="AB76" s="511"/>
    </row>
    <row r="77" spans="2:28">
      <c r="B77" s="510"/>
      <c r="C77" s="522">
        <v>2.5</v>
      </c>
      <c r="D77" s="522">
        <f>IF(C77&lt;='B1 '!$G$25,'B1 '!$H$25,IF(AND(C77&lt;='B1 '!$G$24,C77&gt;'B1 '!$G$25),0+(('B1 '!$H$25-'B1 '!$H$24)/('B1 '!$G$25-'B1 '!$G$24))*(C77-'B1 '!$G$24),0))</f>
        <v>60</v>
      </c>
      <c r="E77" s="523"/>
      <c r="F77" s="522">
        <v>0.5</v>
      </c>
      <c r="G77" s="522">
        <f>IF(F77&lt;='B1 '!$G$27,'B1 '!$H$27,IF(AND(F77&lt;='B1 '!$G$26,F77&gt;'B1 '!$G$27),0+(('B1 '!$H$27-'B1 '!$H$26)/('B1 '!$G$27-'B1 '!$G$26))*(F77-'B1 '!$G$26),0))</f>
        <v>49.5</v>
      </c>
      <c r="H77" s="523"/>
      <c r="I77" s="522">
        <v>5</v>
      </c>
      <c r="J77" s="522">
        <f>IF(I77&lt;='B1 '!$G$29,'B1 '!$H$29,IF(AND(I77&lt;='B1 '!$G$28,I77&gt;'B1 '!$G$29),0+(('B1 '!$H$29-'B1 '!$H$28)/('B1 '!$G$29-'B1 '!$G$28))*(I77-'B1 '!$G$28),0))</f>
        <v>120</v>
      </c>
      <c r="K77" s="523"/>
      <c r="L77" s="685">
        <v>0.5</v>
      </c>
      <c r="M77" s="685">
        <f>IF(L77&lt;='B1 '!$G$31,'B1 '!$H$31,IF(AND(L77&lt;='B1 '!$G$30,L77&gt;'B1 '!$G$31),0+(('B1 '!$H$31-'B1 '!$H$30)/('B1 '!$G$31-'B1 '!$G$30))*(L77-'B1 '!$G$30),0))</f>
        <v>135</v>
      </c>
      <c r="N77" s="510"/>
      <c r="P77" s="511"/>
      <c r="Q77" s="524">
        <v>1</v>
      </c>
      <c r="R77" s="524">
        <f>IF(Q77&lt;='B1 '!$L$25,'B1 '!$M$25,IF(AND(Q77&lt;='B1 '!$L$24,Q77&gt;'B1 '!$L$25),0+(('B1 '!$M$25-'B1 '!$M$24)/('B1 '!$L$25-'B1 '!$L$24))*(Q77-'B1 '!$L$24),0))</f>
        <v>60</v>
      </c>
      <c r="S77" s="525"/>
      <c r="T77" s="524">
        <v>0.5</v>
      </c>
      <c r="U77" s="524">
        <f>IF(T77&lt;='B1 '!$L$27,'B1 '!$M$27,IF(AND(T77&lt;='B1 '!$L$26,T77&gt;'B1 '!$L$27),0+(('B1 '!$M$27-'B1 '!$M$26)/('B1 '!$L$27-'B1 '!$L$26))*(T77-'B1 '!$L$26),0))</f>
        <v>55</v>
      </c>
      <c r="V77" s="525"/>
      <c r="W77" s="524">
        <v>5</v>
      </c>
      <c r="X77" s="524">
        <f>IF(W77&lt;='B1 '!$L$29,'B1 '!$M$29,IF(AND(W77&lt;='B1 '!$L$28,W77&gt;'B1 '!$L$29),0+(('B1 '!$M$29-'B1 '!$M$28)/('B1 '!$L$29-'B1 '!$L$28))*(W77-'B1 '!$L$28),0))</f>
        <v>120</v>
      </c>
      <c r="Y77" s="525"/>
      <c r="Z77" s="524">
        <v>0.5</v>
      </c>
      <c r="AA77" s="524">
        <f>IF(Z77&lt;='B1 '!$L$31,'B1 '!$M$31,IF(AND(Z77&lt;='B1 '!$L$30,Z77&gt;'B1 '!$L$31),0+(('B1 '!$M$31-'B1 '!$M$30)/('B1 '!$L$31-'B1 '!$L$30))*(Z77-'B1 '!$L$30),0))</f>
        <v>135</v>
      </c>
      <c r="AB77" s="511"/>
    </row>
    <row r="78" spans="2:28">
      <c r="B78" s="510"/>
      <c r="C78" s="522">
        <v>5</v>
      </c>
      <c r="D78" s="522">
        <f>IF(C78&lt;='B1 '!$G$25,'B1 '!$H$25,IF(AND(C78&lt;='B1 '!$G$24,C78&gt;'B1 '!$G$25),0+(('B1 '!$H$25-'B1 '!$H$24)/('B1 '!$G$25-'B1 '!$G$24))*(C78-'B1 '!$G$24),0))</f>
        <v>60</v>
      </c>
      <c r="E78" s="523"/>
      <c r="F78" s="522">
        <v>1</v>
      </c>
      <c r="G78" s="522">
        <f>IF(F78&lt;='B1 '!$G$27,'B1 '!$H$27,IF(AND(F78&lt;='B1 '!$G$26,F78&gt;'B1 '!$G$27),0+(('B1 '!$H$27-'B1 '!$H$26)/('B1 '!$G$27-'B1 '!$G$26))*(F78-'B1 '!$G$26),0))</f>
        <v>44</v>
      </c>
      <c r="H78" s="523"/>
      <c r="I78" s="522">
        <v>10</v>
      </c>
      <c r="J78" s="522">
        <f>IF(I78&lt;='B1 '!$G$29,'B1 '!$H$29,IF(AND(I78&lt;='B1 '!$G$28,I78&gt;'B1 '!$G$29),0+(('B1 '!$H$29-'B1 '!$H$28)/('B1 '!$G$29-'B1 '!$G$28))*(I78-'B1 '!$G$28),0))</f>
        <v>120</v>
      </c>
      <c r="K78" s="523"/>
      <c r="L78" s="685">
        <v>1</v>
      </c>
      <c r="M78" s="685">
        <f>IF(L78&lt;='B1 '!$G$31,'B1 '!$H$31,IF(AND(L78&lt;='B1 '!$G$30,L78&gt;'B1 '!$G$31),0+(('B1 '!$H$31-'B1 '!$H$30)/('B1 '!$G$31-'B1 '!$G$30))*(L78-'B1 '!$G$30),0))</f>
        <v>135</v>
      </c>
      <c r="N78" s="510"/>
      <c r="P78" s="511"/>
      <c r="Q78" s="524">
        <v>2</v>
      </c>
      <c r="R78" s="524">
        <f>IF(Q78&lt;='B1 '!$L$25,'B1 '!$M$25,IF(AND(Q78&lt;='B1 '!$L$24,Q78&gt;'B1 '!$L$25),0+(('B1 '!$M$25-'B1 '!$M$24)/('B1 '!$L$25-'B1 '!$L$24))*(Q78-'B1 '!$L$24),0))</f>
        <v>60</v>
      </c>
      <c r="S78" s="525"/>
      <c r="T78" s="524">
        <v>1</v>
      </c>
      <c r="U78" s="524">
        <f>IF(T78&lt;='B1 '!$L$27,'B1 '!$M$27,IF(AND(T78&lt;='B1 '!$L$26,T78&gt;'B1 '!$L$27),0+(('B1 '!$M$27-'B1 '!$M$26)/('B1 '!$L$27-'B1 '!$L$26))*(T78-'B1 '!$L$26),0))</f>
        <v>55</v>
      </c>
      <c r="V78" s="525"/>
      <c r="W78" s="524">
        <v>10</v>
      </c>
      <c r="X78" s="524">
        <f>IF(W78&lt;='B1 '!$L$29,'B1 '!$M$29,IF(AND(W78&lt;='B1 '!$L$28,W78&gt;'B1 '!$L$29),0+(('B1 '!$M$29-'B1 '!$M$28)/('B1 '!$L$29-'B1 '!$L$28))*(W78-'B1 '!$L$28),0))</f>
        <v>120</v>
      </c>
      <c r="Y78" s="525"/>
      <c r="Z78" s="524">
        <v>1</v>
      </c>
      <c r="AA78" s="524">
        <f>IF(Z78&lt;='B1 '!$L$31,'B1 '!$M$31,IF(AND(Z78&lt;='B1 '!$L$30,Z78&gt;'B1 '!$L$31),0+(('B1 '!$M$31-'B1 '!$M$30)/('B1 '!$L$31-'B1 '!$L$30))*(Z78-'B1 '!$L$30),0))</f>
        <v>135</v>
      </c>
      <c r="AB78" s="511"/>
    </row>
    <row r="79" spans="2:28">
      <c r="B79" s="510"/>
      <c r="C79" s="522">
        <v>7.5</v>
      </c>
      <c r="D79" s="522">
        <f>IF(C79&lt;='B1 '!$G$25,'B1 '!$H$25,IF(AND(C79&lt;='B1 '!$G$24,C79&gt;'B1 '!$G$25),0+(('B1 '!$H$25-'B1 '!$H$24)/('B1 '!$G$25-'B1 '!$G$24))*(C79-'B1 '!$G$24),0))</f>
        <v>60</v>
      </c>
      <c r="E79" s="523"/>
      <c r="F79" s="522">
        <v>1.5</v>
      </c>
      <c r="G79" s="522">
        <f>IF(F79&lt;='B1 '!$G$27,'B1 '!$H$27,IF(AND(F79&lt;='B1 '!$G$26,F79&gt;'B1 '!$G$27),0+(('B1 '!$H$27-'B1 '!$H$26)/('B1 '!$G$27-'B1 '!$G$26))*(F79-'B1 '!$G$26),0))</f>
        <v>38.5</v>
      </c>
      <c r="H79" s="523"/>
      <c r="I79" s="522">
        <v>15</v>
      </c>
      <c r="J79" s="522">
        <f>IF(I79&lt;='B1 '!$G$29,'B1 '!$H$29,IF(AND(I79&lt;='B1 '!$G$28,I79&gt;'B1 '!$G$29),0+(('B1 '!$H$29-'B1 '!$H$28)/('B1 '!$G$29-'B1 '!$G$28))*(I79-'B1 '!$G$28),0))</f>
        <v>120</v>
      </c>
      <c r="K79" s="523"/>
      <c r="L79" s="685">
        <v>1.5</v>
      </c>
      <c r="M79" s="685">
        <f>IF(L79&lt;='B1 '!$G$31,'B1 '!$H$31,IF(AND(L79&lt;='B1 '!$G$30,L79&gt;'B1 '!$G$31),0+(('B1 '!$H$31-'B1 '!$H$30)/('B1 '!$G$31-'B1 '!$G$30))*(L79-'B1 '!$G$30),0))</f>
        <v>135</v>
      </c>
      <c r="N79" s="510"/>
      <c r="P79" s="511"/>
      <c r="Q79" s="524">
        <v>3</v>
      </c>
      <c r="R79" s="524">
        <f>IF(Q79&lt;='B1 '!$L$25,'B1 '!$M$25,IF(AND(Q79&lt;='B1 '!$L$24,Q79&gt;'B1 '!$L$25),0+(('B1 '!$M$25-'B1 '!$M$24)/('B1 '!$L$25-'B1 '!$L$24))*(Q79-'B1 '!$L$24),0))</f>
        <v>60</v>
      </c>
      <c r="S79" s="525"/>
      <c r="T79" s="524">
        <v>1.5</v>
      </c>
      <c r="U79" s="524">
        <f>IF(T79&lt;='B1 '!$L$27,'B1 '!$M$27,IF(AND(T79&lt;='B1 '!$L$26,T79&gt;'B1 '!$L$27),0+(('B1 '!$M$27-'B1 '!$M$26)/('B1 '!$L$27-'B1 '!$L$26))*(T79-'B1 '!$L$26),0))</f>
        <v>55</v>
      </c>
      <c r="V79" s="525"/>
      <c r="W79" s="524">
        <v>15</v>
      </c>
      <c r="X79" s="524">
        <f>IF(W79&lt;='B1 '!$L$29,'B1 '!$M$29,IF(AND(W79&lt;='B1 '!$L$28,W79&gt;'B1 '!$L$29),0+(('B1 '!$M$29-'B1 '!$M$28)/('B1 '!$L$29-'B1 '!$L$28))*(W79-'B1 '!$L$28),0))</f>
        <v>120</v>
      </c>
      <c r="Y79" s="525"/>
      <c r="Z79" s="524">
        <v>1.5</v>
      </c>
      <c r="AA79" s="524">
        <f>IF(Z79&lt;='B1 '!$L$31,'B1 '!$M$31,IF(AND(Z79&lt;='B1 '!$L$30,Z79&gt;'B1 '!$L$31),0+(('B1 '!$M$31-'B1 '!$M$30)/('B1 '!$L$31-'B1 '!$L$30))*(Z79-'B1 '!$L$30),0))</f>
        <v>135</v>
      </c>
      <c r="AB79" s="511"/>
    </row>
    <row r="80" spans="2:28">
      <c r="B80" s="510"/>
      <c r="C80" s="522">
        <v>10</v>
      </c>
      <c r="D80" s="522">
        <f>IF(C80&lt;='B1 '!$G$25,'B1 '!$H$25,IF(AND(C80&lt;='B1 '!$G$24,C80&gt;'B1 '!$G$25),0+(('B1 '!$H$25-'B1 '!$H$24)/('B1 '!$G$25-'B1 '!$G$24))*(C80-'B1 '!$G$24),0))</f>
        <v>60</v>
      </c>
      <c r="E80" s="523"/>
      <c r="F80" s="522">
        <v>2</v>
      </c>
      <c r="G80" s="522">
        <f>IF(F80&lt;='B1 '!$G$27,'B1 '!$H$27,IF(AND(F80&lt;='B1 '!$G$26,F80&gt;'B1 '!$G$27),0+(('B1 '!$H$27-'B1 '!$H$26)/('B1 '!$G$27-'B1 '!$G$26))*(F80-'B1 '!$G$26),0))</f>
        <v>33</v>
      </c>
      <c r="H80" s="523"/>
      <c r="I80" s="522">
        <v>20</v>
      </c>
      <c r="J80" s="522">
        <f>IF(I80&lt;='B1 '!$G$29,'B1 '!$H$29,IF(AND(I80&lt;='B1 '!$G$28,I80&gt;'B1 '!$G$29),0+(('B1 '!$H$29-'B1 '!$H$28)/('B1 '!$G$29-'B1 '!$G$28))*(I80-'B1 '!$G$28),0))</f>
        <v>120</v>
      </c>
      <c r="K80" s="523"/>
      <c r="L80" s="685">
        <v>2</v>
      </c>
      <c r="M80" s="685">
        <f>IF(L80&lt;='B1 '!$G$31,'B1 '!$H$31,IF(AND(L80&lt;='B1 '!$G$30,L80&gt;'B1 '!$G$31),0+(('B1 '!$H$31-'B1 '!$H$30)/('B1 '!$G$31-'B1 '!$G$30))*(L80-'B1 '!$G$30),0))</f>
        <v>135</v>
      </c>
      <c r="N80" s="510"/>
      <c r="P80" s="511"/>
      <c r="Q80" s="524">
        <v>4</v>
      </c>
      <c r="R80" s="524">
        <f>IF(Q80&lt;='B1 '!$L$25,'B1 '!$M$25,IF(AND(Q80&lt;='B1 '!$L$24,Q80&gt;'B1 '!$L$25),0+(('B1 '!$M$25-'B1 '!$M$24)/('B1 '!$L$25-'B1 '!$L$24))*(Q80-'B1 '!$L$24),0))</f>
        <v>60</v>
      </c>
      <c r="S80" s="525"/>
      <c r="T80" s="524">
        <v>2</v>
      </c>
      <c r="U80" s="524">
        <f>IF(T80&lt;='B1 '!$L$27,'B1 '!$M$27,IF(AND(T80&lt;='B1 '!$L$26,T80&gt;'B1 '!$L$27),0+(('B1 '!$M$27-'B1 '!$M$26)/('B1 '!$L$27-'B1 '!$L$26))*(T80-'B1 '!$L$26),0))</f>
        <v>55</v>
      </c>
      <c r="V80" s="525"/>
      <c r="W80" s="524">
        <v>20</v>
      </c>
      <c r="X80" s="524">
        <f>IF(W80&lt;='B1 '!$L$29,'B1 '!$M$29,IF(AND(W80&lt;='B1 '!$L$28,W80&gt;'B1 '!$L$29),0+(('B1 '!$M$29-'B1 '!$M$28)/('B1 '!$L$29-'B1 '!$L$28))*(W80-'B1 '!$L$28),0))</f>
        <v>120</v>
      </c>
      <c r="Y80" s="525"/>
      <c r="Z80" s="524">
        <v>2</v>
      </c>
      <c r="AA80" s="524">
        <f>IF(Z80&lt;='B1 '!$L$31,'B1 '!$M$31,IF(AND(Z80&lt;='B1 '!$L$30,Z80&gt;'B1 '!$L$31),0+(('B1 '!$M$31-'B1 '!$M$30)/('B1 '!$L$31-'B1 '!$L$30))*(Z80-'B1 '!$L$30),0))</f>
        <v>135</v>
      </c>
      <c r="AB80" s="511"/>
    </row>
    <row r="81" spans="2:28">
      <c r="B81" s="510"/>
      <c r="C81" s="522">
        <v>12.5</v>
      </c>
      <c r="D81" s="522">
        <f>IF(C81&lt;='B1 '!$G$25,'B1 '!$H$25,IF(AND(C81&lt;='B1 '!$G$24,C81&gt;'B1 '!$G$25),0+(('B1 '!$H$25-'B1 '!$H$24)/('B1 '!$G$25-'B1 '!$G$24))*(C81-'B1 '!$G$24),0))</f>
        <v>60</v>
      </c>
      <c r="E81" s="523"/>
      <c r="F81" s="522">
        <v>2.5</v>
      </c>
      <c r="G81" s="522">
        <f>IF(F81&lt;='B1 '!$G$27,'B1 '!$H$27,IF(AND(F81&lt;='B1 '!$G$26,F81&gt;'B1 '!$G$27),0+(('B1 '!$H$27-'B1 '!$H$26)/('B1 '!$G$27-'B1 '!$G$26))*(F81-'B1 '!$G$26),0))</f>
        <v>27.5</v>
      </c>
      <c r="H81" s="523"/>
      <c r="I81" s="522">
        <v>25</v>
      </c>
      <c r="J81" s="522">
        <f>IF(I81&lt;='B1 '!$G$29,'B1 '!$H$29,IF(AND(I81&lt;='B1 '!$G$28,I81&gt;'B1 '!$G$29),0+(('B1 '!$H$29-'B1 '!$H$28)/('B1 '!$G$29-'B1 '!$G$28))*(I81-'B1 '!$G$28),0))</f>
        <v>120</v>
      </c>
      <c r="K81" s="523"/>
      <c r="L81" s="685">
        <v>2.5</v>
      </c>
      <c r="M81" s="685">
        <f>IF(L81&lt;='B1 '!$G$31,'B1 '!$H$31,IF(AND(L81&lt;='B1 '!$G$30,L81&gt;'B1 '!$G$31),0+(('B1 '!$H$31-'B1 '!$H$30)/('B1 '!$G$31-'B1 '!$G$30))*(L81-'B1 '!$G$30),0))</f>
        <v>135</v>
      </c>
      <c r="N81" s="510"/>
      <c r="P81" s="511"/>
      <c r="Q81" s="524">
        <v>5</v>
      </c>
      <c r="R81" s="524">
        <f>IF(Q81&lt;='B1 '!$L$25,'B1 '!$M$25,IF(AND(Q81&lt;='B1 '!$L$24,Q81&gt;'B1 '!$L$25),0+(('B1 '!$M$25-'B1 '!$M$24)/('B1 '!$L$25-'B1 '!$L$24))*(Q81-'B1 '!$L$24),0))</f>
        <v>60</v>
      </c>
      <c r="S81" s="525"/>
      <c r="T81" s="524">
        <v>2.5</v>
      </c>
      <c r="U81" s="524">
        <f>IF(T81&lt;='B1 '!$L$27,'B1 '!$M$27,IF(AND(T81&lt;='B1 '!$L$26,T81&gt;'B1 '!$L$27),0+(('B1 '!$M$27-'B1 '!$M$26)/('B1 '!$L$27-'B1 '!$L$26))*(T81-'B1 '!$L$26),0))</f>
        <v>51.5625</v>
      </c>
      <c r="V81" s="525"/>
      <c r="W81" s="524">
        <v>25</v>
      </c>
      <c r="X81" s="524">
        <f>IF(W81&lt;='B1 '!$L$29,'B1 '!$M$29,IF(AND(W81&lt;='B1 '!$L$28,W81&gt;'B1 '!$L$29),0+(('B1 '!$M$29-'B1 '!$M$28)/('B1 '!$L$29-'B1 '!$L$28))*(W81-'B1 '!$L$28),0))</f>
        <v>120</v>
      </c>
      <c r="Y81" s="525"/>
      <c r="Z81" s="524">
        <v>2.5</v>
      </c>
      <c r="AA81" s="524">
        <f>IF(Z81&lt;='B1 '!$L$31,'B1 '!$M$31,IF(AND(Z81&lt;='B1 '!$L$30,Z81&gt;'B1 '!$L$31),0+(('B1 '!$M$31-'B1 '!$M$30)/('B1 '!$L$31-'B1 '!$L$30))*(Z81-'B1 '!$L$30),0))</f>
        <v>135</v>
      </c>
      <c r="AB81" s="511"/>
    </row>
    <row r="82" spans="2:28">
      <c r="B82" s="510"/>
      <c r="C82" s="522">
        <v>15</v>
      </c>
      <c r="D82" s="522">
        <f>IF(C82&lt;='B1 '!$G$25,'B1 '!$H$25,IF(AND(C82&lt;='B1 '!$G$24,C82&gt;'B1 '!$G$25),0+(('B1 '!$H$25-'B1 '!$H$24)/('B1 '!$G$25-'B1 '!$G$24))*(C82-'B1 '!$G$24),0))</f>
        <v>60</v>
      </c>
      <c r="E82" s="523"/>
      <c r="F82" s="522">
        <v>3</v>
      </c>
      <c r="G82" s="522">
        <f>IF(F82&lt;='B1 '!$G$27,'B1 '!$H$27,IF(AND(F82&lt;='B1 '!$G$26,F82&gt;'B1 '!$G$27),0+(('B1 '!$H$27-'B1 '!$H$26)/('B1 '!$G$27-'B1 '!$G$26))*(F82-'B1 '!$G$26),0))</f>
        <v>22</v>
      </c>
      <c r="H82" s="523"/>
      <c r="I82" s="522">
        <v>30</v>
      </c>
      <c r="J82" s="522">
        <f>IF(I82&lt;='B1 '!$G$29,'B1 '!$H$29,IF(AND(I82&lt;='B1 '!$G$28,I82&gt;'B1 '!$G$29),0+(('B1 '!$H$29-'B1 '!$H$28)/('B1 '!$G$29-'B1 '!$G$28))*(I82-'B1 '!$G$28),0))</f>
        <v>120</v>
      </c>
      <c r="K82" s="523"/>
      <c r="L82" s="685">
        <v>3</v>
      </c>
      <c r="M82" s="685">
        <f>IF(L82&lt;='B1 '!$G$31,'B1 '!$H$31,IF(AND(L82&lt;='B1 '!$G$30,L82&gt;'B1 '!$G$31),0+(('B1 '!$H$31-'B1 '!$H$30)/('B1 '!$G$31-'B1 '!$G$30))*(L82-'B1 '!$G$30),0))</f>
        <v>135</v>
      </c>
      <c r="N82" s="510"/>
      <c r="P82" s="511"/>
      <c r="Q82" s="524">
        <v>6</v>
      </c>
      <c r="R82" s="524">
        <f>IF(Q82&lt;='B1 '!$L$25,'B1 '!$M$25,IF(AND(Q82&lt;='B1 '!$L$24,Q82&gt;'B1 '!$L$25),0+(('B1 '!$M$25-'B1 '!$M$24)/('B1 '!$L$25-'B1 '!$L$24))*(Q82-'B1 '!$L$24),0))</f>
        <v>60</v>
      </c>
      <c r="S82" s="525"/>
      <c r="T82" s="524">
        <v>3</v>
      </c>
      <c r="U82" s="524">
        <f>IF(T82&lt;='B1 '!$L$27,'B1 '!$M$27,IF(AND(T82&lt;='B1 '!$L$26,T82&gt;'B1 '!$L$27),0+(('B1 '!$M$27-'B1 '!$M$26)/('B1 '!$L$27-'B1 '!$L$26))*(T82-'B1 '!$L$26),0))</f>
        <v>48.125</v>
      </c>
      <c r="V82" s="525"/>
      <c r="W82" s="524">
        <v>30</v>
      </c>
      <c r="X82" s="524">
        <f>IF(W82&lt;='B1 '!$L$29,'B1 '!$M$29,IF(AND(W82&lt;='B1 '!$L$28,W82&gt;'B1 '!$L$29),0+(('B1 '!$M$29-'B1 '!$M$28)/('B1 '!$L$29-'B1 '!$L$28))*(W82-'B1 '!$L$28),0))</f>
        <v>120</v>
      </c>
      <c r="Y82" s="525"/>
      <c r="Z82" s="524">
        <v>3</v>
      </c>
      <c r="AA82" s="524">
        <f>IF(Z82&lt;='B1 '!$L$31,'B1 '!$M$31,IF(AND(Z82&lt;='B1 '!$L$30,Z82&gt;'B1 '!$L$31),0+(('B1 '!$M$31-'B1 '!$M$30)/('B1 '!$L$31-'B1 '!$L$30))*(Z82-'B1 '!$L$30),0))</f>
        <v>135</v>
      </c>
      <c r="AB82" s="511"/>
    </row>
    <row r="83" spans="2:28">
      <c r="B83" s="510"/>
      <c r="C83" s="522">
        <v>17.5</v>
      </c>
      <c r="D83" s="522">
        <f>IF(C83&lt;='B1 '!$G$25,'B1 '!$H$25,IF(AND(C83&lt;='B1 '!$G$24,C83&gt;'B1 '!$G$25),0+(('B1 '!$H$25-'B1 '!$H$24)/('B1 '!$G$25-'B1 '!$G$24))*(C83-'B1 '!$G$24),0))</f>
        <v>55</v>
      </c>
      <c r="E83" s="523"/>
      <c r="F83" s="522">
        <v>3.5</v>
      </c>
      <c r="G83" s="522">
        <f>IF(F83&lt;='B1 '!$G$27,'B1 '!$H$27,IF(AND(F83&lt;='B1 '!$G$26,F83&gt;'B1 '!$G$27),0+(('B1 '!$H$27-'B1 '!$H$26)/('B1 '!$G$27-'B1 '!$G$26))*(F83-'B1 '!$G$26),0))</f>
        <v>16.5</v>
      </c>
      <c r="H83" s="523"/>
      <c r="I83" s="522">
        <v>35</v>
      </c>
      <c r="J83" s="522">
        <f>IF(I83&lt;='B1 '!$G$29,'B1 '!$H$29,IF(AND(I83&lt;='B1 '!$G$28,I83&gt;'B1 '!$G$29),0+(('B1 '!$H$29-'B1 '!$H$28)/('B1 '!$G$29-'B1 '!$G$28))*(I83-'B1 '!$G$28),0))</f>
        <v>120</v>
      </c>
      <c r="K83" s="523"/>
      <c r="L83" s="685">
        <v>3.5</v>
      </c>
      <c r="M83" s="685">
        <f>IF(L83&lt;='B1 '!$G$31,'B1 '!$H$31,IF(AND(L83&lt;='B1 '!$G$30,L83&gt;'B1 '!$G$31),0+(('B1 '!$H$31-'B1 '!$H$30)/('B1 '!$G$31-'B1 '!$G$30))*(L83-'B1 '!$G$30),0))</f>
        <v>135</v>
      </c>
      <c r="N83" s="510"/>
      <c r="P83" s="511"/>
      <c r="Q83" s="524">
        <v>7</v>
      </c>
      <c r="R83" s="524">
        <f>IF(Q83&lt;='B1 '!$L$25,'B1 '!$M$25,IF(AND(Q83&lt;='B1 '!$L$24,Q83&gt;'B1 '!$L$25),0+(('B1 '!$M$25-'B1 '!$M$24)/('B1 '!$L$25-'B1 '!$L$24))*(Q83-'B1 '!$L$24),0))</f>
        <v>60</v>
      </c>
      <c r="S83" s="525"/>
      <c r="T83" s="524">
        <v>3.5</v>
      </c>
      <c r="U83" s="524">
        <f>IF(T83&lt;='B1 '!$L$27,'B1 '!$M$27,IF(AND(T83&lt;='B1 '!$L$26,T83&gt;'B1 '!$L$27),0+(('B1 '!$M$27-'B1 '!$M$26)/('B1 '!$L$27-'B1 '!$L$26))*(T83-'B1 '!$L$26),0))</f>
        <v>44.6875</v>
      </c>
      <c r="V83" s="525"/>
      <c r="W83" s="524">
        <v>35</v>
      </c>
      <c r="X83" s="524">
        <f>IF(W83&lt;='B1 '!$L$29,'B1 '!$M$29,IF(AND(W83&lt;='B1 '!$L$28,W83&gt;'B1 '!$L$29),0+(('B1 '!$M$29-'B1 '!$M$28)/('B1 '!$L$29-'B1 '!$L$28))*(W83-'B1 '!$L$28),0))</f>
        <v>120</v>
      </c>
      <c r="Y83" s="525"/>
      <c r="Z83" s="524">
        <v>3.5</v>
      </c>
      <c r="AA83" s="524">
        <f>IF(Z83&lt;='B1 '!$L$31,'B1 '!$M$31,IF(AND(Z83&lt;='B1 '!$L$30,Z83&gt;'B1 '!$L$31),0+(('B1 '!$M$31-'B1 '!$M$30)/('B1 '!$L$31-'B1 '!$L$30))*(Z83-'B1 '!$L$30),0))</f>
        <v>135</v>
      </c>
      <c r="AB83" s="511"/>
    </row>
    <row r="84" spans="2:28">
      <c r="B84" s="510"/>
      <c r="C84" s="522">
        <v>20</v>
      </c>
      <c r="D84" s="522">
        <f>IF(C84&lt;='B1 '!$G$25,'B1 '!$H$25,IF(AND(C84&lt;='B1 '!$G$24,C84&gt;'B1 '!$G$25),0+(('B1 '!$H$25-'B1 '!$H$24)/('B1 '!$G$25-'B1 '!$G$24))*(C84-'B1 '!$G$24),0))</f>
        <v>50</v>
      </c>
      <c r="E84" s="523"/>
      <c r="F84" s="522">
        <v>4</v>
      </c>
      <c r="G84" s="522">
        <f>IF(F84&lt;='B1 '!$G$27,'B1 '!$H$27,IF(AND(F84&lt;='B1 '!$G$26,F84&gt;'B1 '!$G$27),0+(('B1 '!$H$27-'B1 '!$H$26)/('B1 '!$G$27-'B1 '!$G$26))*(F84-'B1 '!$G$26),0))</f>
        <v>11</v>
      </c>
      <c r="H84" s="523"/>
      <c r="I84" s="522">
        <v>40</v>
      </c>
      <c r="J84" s="522">
        <f>IF(I84&lt;='B1 '!$G$29,'B1 '!$H$29,IF(AND(I84&lt;='B1 '!$G$28,I84&gt;'B1 '!$G$29),0+(('B1 '!$H$29-'B1 '!$H$28)/('B1 '!$G$29-'B1 '!$G$28))*(I84-'B1 '!$G$28),0))</f>
        <v>120</v>
      </c>
      <c r="K84" s="523"/>
      <c r="L84" s="685">
        <v>4</v>
      </c>
      <c r="M84" s="685">
        <f>IF(L84&lt;='B1 '!$G$31,'B1 '!$H$31,IF(AND(L84&lt;='B1 '!$G$30,L84&gt;'B1 '!$G$31),0+(('B1 '!$H$31-'B1 '!$H$30)/('B1 '!$G$31-'B1 '!$G$30))*(L84-'B1 '!$G$30),0))</f>
        <v>135</v>
      </c>
      <c r="N84" s="510"/>
      <c r="P84" s="511"/>
      <c r="Q84" s="524">
        <v>8</v>
      </c>
      <c r="R84" s="524">
        <f>IF(Q84&lt;='B1 '!$L$25,'B1 '!$M$25,IF(AND(Q84&lt;='B1 '!$L$24,Q84&gt;'B1 '!$L$25),0+(('B1 '!$M$25-'B1 '!$M$24)/('B1 '!$L$25-'B1 '!$L$24))*(Q84-'B1 '!$L$24),0))</f>
        <v>60</v>
      </c>
      <c r="S84" s="525"/>
      <c r="T84" s="524">
        <v>4</v>
      </c>
      <c r="U84" s="524">
        <f>IF(T84&lt;='B1 '!$L$27,'B1 '!$M$27,IF(AND(T84&lt;='B1 '!$L$26,T84&gt;'B1 '!$L$27),0+(('B1 '!$M$27-'B1 '!$M$26)/('B1 '!$L$27-'B1 '!$L$26))*(T84-'B1 '!$L$26),0))</f>
        <v>41.25</v>
      </c>
      <c r="V84" s="525"/>
      <c r="W84" s="524">
        <v>40</v>
      </c>
      <c r="X84" s="524">
        <f>IF(W84&lt;='B1 '!$L$29,'B1 '!$M$29,IF(AND(W84&lt;='B1 '!$L$28,W84&gt;'B1 '!$L$29),0+(('B1 '!$M$29-'B1 '!$M$28)/('B1 '!$L$29-'B1 '!$L$28))*(W84-'B1 '!$L$28),0))</f>
        <v>120</v>
      </c>
      <c r="Y84" s="525"/>
      <c r="Z84" s="524">
        <v>4</v>
      </c>
      <c r="AA84" s="524">
        <f>IF(Z84&lt;='B1 '!$L$31,'B1 '!$M$31,IF(AND(Z84&lt;='B1 '!$L$30,Z84&gt;'B1 '!$L$31),0+(('B1 '!$M$31-'B1 '!$M$30)/('B1 '!$L$31-'B1 '!$L$30))*(Z84-'B1 '!$L$30),0))</f>
        <v>135</v>
      </c>
      <c r="AB84" s="511"/>
    </row>
    <row r="85" spans="2:28">
      <c r="B85" s="510"/>
      <c r="C85" s="522">
        <v>22.5</v>
      </c>
      <c r="D85" s="522">
        <f>IF(C85&lt;='B1 '!$G$25,'B1 '!$H$25,IF(AND(C85&lt;='B1 '!$G$24,C85&gt;'B1 '!$G$25),0+(('B1 '!$H$25-'B1 '!$H$24)/('B1 '!$G$25-'B1 '!$G$24))*(C85-'B1 '!$G$24),0))</f>
        <v>45</v>
      </c>
      <c r="E85" s="523"/>
      <c r="F85" s="522">
        <v>4.5</v>
      </c>
      <c r="G85" s="522">
        <f>IF(F85&lt;='B1 '!$G$27,'B1 '!$H$27,IF(AND(F85&lt;='B1 '!$G$26,F85&gt;'B1 '!$G$27),0+(('B1 '!$H$27-'B1 '!$H$26)/('B1 '!$G$27-'B1 '!$G$26))*(F85-'B1 '!$G$26),0))</f>
        <v>5.5</v>
      </c>
      <c r="H85" s="523"/>
      <c r="I85" s="522">
        <v>45</v>
      </c>
      <c r="J85" s="522">
        <f>IF(I85&lt;='B1 '!$G$29,'B1 '!$H$29,IF(AND(I85&lt;='B1 '!$G$28,I85&gt;'B1 '!$G$29),0+(('B1 '!$H$29-'B1 '!$H$28)/('B1 '!$G$29-'B1 '!$G$28))*(I85-'B1 '!$G$28),0))</f>
        <v>120</v>
      </c>
      <c r="K85" s="523"/>
      <c r="L85" s="685">
        <v>4.5</v>
      </c>
      <c r="M85" s="685">
        <f>IF(L85&lt;='B1 '!$G$31,'B1 '!$H$31,IF(AND(L85&lt;='B1 '!$G$30,L85&gt;'B1 '!$G$31),0+(('B1 '!$H$31-'B1 '!$H$30)/('B1 '!$G$31-'B1 '!$G$30))*(L85-'B1 '!$G$30),0))</f>
        <v>135</v>
      </c>
      <c r="N85" s="510"/>
      <c r="P85" s="511"/>
      <c r="Q85" s="524">
        <v>9</v>
      </c>
      <c r="R85" s="524">
        <f>IF(Q85&lt;='B1 '!$L$25,'B1 '!$M$25,IF(AND(Q85&lt;='B1 '!$L$24,Q85&gt;'B1 '!$L$25),0+(('B1 '!$M$25-'B1 '!$M$24)/('B1 '!$L$25-'B1 '!$L$24))*(Q85-'B1 '!$L$24),0))</f>
        <v>60</v>
      </c>
      <c r="S85" s="525"/>
      <c r="T85" s="524">
        <v>4.5</v>
      </c>
      <c r="U85" s="524">
        <f>IF(T85&lt;='B1 '!$L$27,'B1 '!$M$27,IF(AND(T85&lt;='B1 '!$L$26,T85&gt;'B1 '!$L$27),0+(('B1 '!$M$27-'B1 '!$M$26)/('B1 '!$L$27-'B1 '!$L$26))*(T85-'B1 '!$L$26),0))</f>
        <v>37.8125</v>
      </c>
      <c r="V85" s="525"/>
      <c r="W85" s="524">
        <v>45</v>
      </c>
      <c r="X85" s="524">
        <f>IF(W85&lt;='B1 '!$L$29,'B1 '!$M$29,IF(AND(W85&lt;='B1 '!$L$28,W85&gt;'B1 '!$L$29),0+(('B1 '!$M$29-'B1 '!$M$28)/('B1 '!$L$29-'B1 '!$L$28))*(W85-'B1 '!$L$28),0))</f>
        <v>120</v>
      </c>
      <c r="Y85" s="525"/>
      <c r="Z85" s="524">
        <v>4.5</v>
      </c>
      <c r="AA85" s="524">
        <f>IF(Z85&lt;='B1 '!$L$31,'B1 '!$M$31,IF(AND(Z85&lt;='B1 '!$L$30,Z85&gt;'B1 '!$L$31),0+(('B1 '!$M$31-'B1 '!$M$30)/('B1 '!$L$31-'B1 '!$L$30))*(Z85-'B1 '!$L$30),0))</f>
        <v>135</v>
      </c>
      <c r="AB85" s="511"/>
    </row>
    <row r="86" spans="2:28">
      <c r="B86" s="510"/>
      <c r="C86" s="522">
        <v>25</v>
      </c>
      <c r="D86" s="522">
        <f>IF(C86&lt;='B1 '!$G$25,'B1 '!$H$25,IF(AND(C86&lt;='B1 '!$G$24,C86&gt;'B1 '!$G$25),0+(('B1 '!$H$25-'B1 '!$H$24)/('B1 '!$G$25-'B1 '!$G$24))*(C86-'B1 '!$G$24),0))</f>
        <v>40</v>
      </c>
      <c r="E86" s="523"/>
      <c r="F86" s="522">
        <v>5</v>
      </c>
      <c r="G86" s="522">
        <f>IF(F86&lt;='B1 '!$G$27,'B1 '!$H$27,IF(AND(F86&lt;='B1 '!$G$26,F86&gt;'B1 '!$G$27),0+(('B1 '!$H$27-'B1 '!$H$26)/('B1 '!$G$27-'B1 '!$G$26))*(F86-'B1 '!$G$26),0))</f>
        <v>0</v>
      </c>
      <c r="H86" s="523"/>
      <c r="I86" s="522">
        <v>50</v>
      </c>
      <c r="J86" s="522">
        <f>IF(I86&lt;='B1 '!$G$29,'B1 '!$H$29,IF(AND(I86&lt;='B1 '!$G$28,I86&gt;'B1 '!$G$29),0+(('B1 '!$H$29-'B1 '!$H$28)/('B1 '!$G$29-'B1 '!$G$28))*(I86-'B1 '!$G$28),0))</f>
        <v>120</v>
      </c>
      <c r="K86" s="523"/>
      <c r="L86" s="685">
        <v>5</v>
      </c>
      <c r="M86" s="685">
        <f>IF(L86&lt;='B1 '!$G$31,'B1 '!$H$31,IF(AND(L86&lt;='B1 '!$G$30,L86&gt;'B1 '!$G$31),0+(('B1 '!$H$31-'B1 '!$H$30)/('B1 '!$G$31-'B1 '!$G$30))*(L86-'B1 '!$G$30),0))</f>
        <v>135</v>
      </c>
      <c r="N86" s="510"/>
      <c r="P86" s="511"/>
      <c r="Q86" s="524">
        <v>10</v>
      </c>
      <c r="R86" s="524">
        <f>IF(Q86&lt;='B1 '!$L$25,'B1 '!$M$25,IF(AND(Q86&lt;='B1 '!$L$24,Q86&gt;'B1 '!$L$25),0+(('B1 '!$M$25-'B1 '!$M$24)/('B1 '!$L$25-'B1 '!$L$24))*(Q86-'B1 '!$L$24),0))</f>
        <v>60</v>
      </c>
      <c r="S86" s="525"/>
      <c r="T86" s="524">
        <v>5</v>
      </c>
      <c r="U86" s="524">
        <f>IF(T86&lt;='B1 '!$L$27,'B1 '!$M$27,IF(AND(T86&lt;='B1 '!$L$26,T86&gt;'B1 '!$L$27),0+(('B1 '!$M$27-'B1 '!$M$26)/('B1 '!$L$27-'B1 '!$L$26))*(T86-'B1 '!$L$26),0))</f>
        <v>34.375</v>
      </c>
      <c r="V86" s="525"/>
      <c r="W86" s="524">
        <v>50</v>
      </c>
      <c r="X86" s="524">
        <f>IF(W86&lt;='B1 '!$L$29,'B1 '!$M$29,IF(AND(W86&lt;='B1 '!$L$28,W86&gt;'B1 '!$L$29),0+(('B1 '!$M$29-'B1 '!$M$28)/('B1 '!$L$29-'B1 '!$L$28))*(W86-'B1 '!$L$28),0))</f>
        <v>120</v>
      </c>
      <c r="Y86" s="525"/>
      <c r="Z86" s="524">
        <v>5</v>
      </c>
      <c r="AA86" s="524">
        <f>IF(Z86&lt;='B1 '!$L$31,'B1 '!$M$31,IF(AND(Z86&lt;='B1 '!$L$30,Z86&gt;'B1 '!$L$31),0+(('B1 '!$M$31-'B1 '!$M$30)/('B1 '!$L$31-'B1 '!$L$30))*(Z86-'B1 '!$L$30),0))</f>
        <v>135</v>
      </c>
      <c r="AB86" s="511"/>
    </row>
    <row r="87" spans="2:28">
      <c r="B87" s="510"/>
      <c r="C87" s="522">
        <v>27.5</v>
      </c>
      <c r="D87" s="522">
        <f>IF(C87&lt;='B1 '!$G$25,'B1 '!$H$25,IF(AND(C87&lt;='B1 '!$G$24,C87&gt;'B1 '!$G$25),0+(('B1 '!$H$25-'B1 '!$H$24)/('B1 '!$G$25-'B1 '!$G$24))*(C87-'B1 '!$G$24),0))</f>
        <v>35</v>
      </c>
      <c r="E87" s="523"/>
      <c r="F87" s="522">
        <v>5.5</v>
      </c>
      <c r="G87" s="522">
        <f>IF(F87&lt;='B1 '!$G$27,'B1 '!$H$27,IF(AND(F87&lt;='B1 '!$G$26,F87&gt;'B1 '!$G$27),0+(('B1 '!$H$27-'B1 '!$H$26)/('B1 '!$G$27-'B1 '!$G$26))*(F87-'B1 '!$G$26),0))</f>
        <v>0</v>
      </c>
      <c r="H87" s="523"/>
      <c r="I87" s="522">
        <v>55</v>
      </c>
      <c r="J87" s="522">
        <f>IF(I87&lt;='B1 '!$G$29,'B1 '!$H$29,IF(AND(I87&lt;='B1 '!$G$28,I87&gt;'B1 '!$G$29),0+(('B1 '!$H$29-'B1 '!$H$28)/('B1 '!$G$29-'B1 '!$G$28))*(I87-'B1 '!$G$28),0))</f>
        <v>120</v>
      </c>
      <c r="K87" s="523"/>
      <c r="L87" s="685">
        <v>5.5</v>
      </c>
      <c r="M87" s="685">
        <f>IF(L87&lt;='B1 '!$G$31,'B1 '!$H$31,IF(AND(L87&lt;='B1 '!$G$30,L87&gt;'B1 '!$G$31),0+(('B1 '!$H$31-'B1 '!$H$30)/('B1 '!$G$31-'B1 '!$G$30))*(L87-'B1 '!$G$30),0))</f>
        <v>135</v>
      </c>
      <c r="N87" s="510"/>
      <c r="P87" s="511"/>
      <c r="Q87" s="524">
        <v>11</v>
      </c>
      <c r="R87" s="524">
        <f>IF(Q87&lt;='B1 '!$L$25,'B1 '!$M$25,IF(AND(Q87&lt;='B1 '!$L$24,Q87&gt;'B1 '!$L$25),0+(('B1 '!$M$25-'B1 '!$M$24)/('B1 '!$L$25-'B1 '!$L$24))*(Q87-'B1 '!$L$24),0))</f>
        <v>60</v>
      </c>
      <c r="S87" s="525"/>
      <c r="T87" s="524">
        <v>5.5</v>
      </c>
      <c r="U87" s="524">
        <f>IF(T87&lt;='B1 '!$L$27,'B1 '!$M$27,IF(AND(T87&lt;='B1 '!$L$26,T87&gt;'B1 '!$L$27),0+(('B1 '!$M$27-'B1 '!$M$26)/('B1 '!$L$27-'B1 '!$L$26))*(T87-'B1 '!$L$26),0))</f>
        <v>30.9375</v>
      </c>
      <c r="V87" s="525"/>
      <c r="W87" s="524">
        <v>55</v>
      </c>
      <c r="X87" s="524">
        <f>IF(W87&lt;='B1 '!$L$29,'B1 '!$M$29,IF(AND(W87&lt;='B1 '!$L$28,W87&gt;'B1 '!$L$29),0+(('B1 '!$M$29-'B1 '!$M$28)/('B1 '!$L$29-'B1 '!$L$28))*(W87-'B1 '!$L$28),0))</f>
        <v>120</v>
      </c>
      <c r="Y87" s="525"/>
      <c r="Z87" s="524">
        <v>5.5</v>
      </c>
      <c r="AA87" s="524">
        <f>IF(Z87&lt;='B1 '!$L$31,'B1 '!$M$31,IF(AND(Z87&lt;='B1 '!$L$30,Z87&gt;'B1 '!$L$31),0+(('B1 '!$M$31-'B1 '!$M$30)/('B1 '!$L$31-'B1 '!$L$30))*(Z87-'B1 '!$L$30),0))</f>
        <v>135</v>
      </c>
      <c r="AB87" s="511"/>
    </row>
    <row r="88" spans="2:28">
      <c r="B88" s="510"/>
      <c r="C88" s="522">
        <v>30</v>
      </c>
      <c r="D88" s="522">
        <f>IF(C88&lt;='B1 '!$G$25,'B1 '!$H$25,IF(AND(C88&lt;='B1 '!$G$24,C88&gt;'B1 '!$G$25),0+(('B1 '!$H$25-'B1 '!$H$24)/('B1 '!$G$25-'B1 '!$G$24))*(C88-'B1 '!$G$24),0))</f>
        <v>30</v>
      </c>
      <c r="E88" s="523"/>
      <c r="F88" s="522">
        <v>6</v>
      </c>
      <c r="G88" s="522">
        <f>IF(F88&lt;='B1 '!$G$27,'B1 '!$H$27,IF(AND(F88&lt;='B1 '!$G$26,F88&gt;'B1 '!$G$27),0+(('B1 '!$H$27-'B1 '!$H$26)/('B1 '!$G$27-'B1 '!$G$26))*(F88-'B1 '!$G$26),0))</f>
        <v>0</v>
      </c>
      <c r="H88" s="523"/>
      <c r="I88" s="522">
        <v>60</v>
      </c>
      <c r="J88" s="522">
        <f>IF(I88&lt;='B1 '!$G$29,'B1 '!$H$29,IF(AND(I88&lt;='B1 '!$G$28,I88&gt;'B1 '!$G$29),0+(('B1 '!$H$29-'B1 '!$H$28)/('B1 '!$G$29-'B1 '!$G$28))*(I88-'B1 '!$G$28),0))</f>
        <v>120</v>
      </c>
      <c r="K88" s="523"/>
      <c r="L88" s="685">
        <v>6</v>
      </c>
      <c r="M88" s="685">
        <f>IF(L88&lt;='B1 '!$G$31,'B1 '!$H$31,IF(AND(L88&lt;='B1 '!$G$30,L88&gt;'B1 '!$G$31),0+(('B1 '!$H$31-'B1 '!$H$30)/('B1 '!$G$31-'B1 '!$G$30))*(L88-'B1 '!$G$30),0))</f>
        <v>135</v>
      </c>
      <c r="N88" s="510"/>
      <c r="P88" s="511"/>
      <c r="Q88" s="524">
        <v>12</v>
      </c>
      <c r="R88" s="524">
        <f>IF(Q88&lt;='B1 '!$L$25,'B1 '!$M$25,IF(AND(Q88&lt;='B1 '!$L$24,Q88&gt;'B1 '!$L$25),0+(('B1 '!$M$25-'B1 '!$M$24)/('B1 '!$L$25-'B1 '!$L$24))*(Q88-'B1 '!$L$24),0))</f>
        <v>60</v>
      </c>
      <c r="S88" s="525"/>
      <c r="T88" s="524">
        <v>6</v>
      </c>
      <c r="U88" s="524">
        <f>IF(T88&lt;='B1 '!$L$27,'B1 '!$M$27,IF(AND(T88&lt;='B1 '!$L$26,T88&gt;'B1 '!$L$27),0+(('B1 '!$M$27-'B1 '!$M$26)/('B1 '!$L$27-'B1 '!$L$26))*(T88-'B1 '!$L$26),0))</f>
        <v>27.5</v>
      </c>
      <c r="V88" s="525"/>
      <c r="W88" s="524">
        <v>60</v>
      </c>
      <c r="X88" s="524">
        <f>IF(W88&lt;='B1 '!$L$29,'B1 '!$M$29,IF(AND(W88&lt;='B1 '!$L$28,W88&gt;'B1 '!$L$29),0+(('B1 '!$M$29-'B1 '!$M$28)/('B1 '!$L$29-'B1 '!$L$28))*(W88-'B1 '!$L$28),0))</f>
        <v>120</v>
      </c>
      <c r="Y88" s="525"/>
      <c r="Z88" s="524">
        <v>6</v>
      </c>
      <c r="AA88" s="524">
        <f>IF(Z88&lt;='B1 '!$L$31,'B1 '!$M$31,IF(AND(Z88&lt;='B1 '!$L$30,Z88&gt;'B1 '!$L$31),0+(('B1 '!$M$31-'B1 '!$M$30)/('B1 '!$L$31-'B1 '!$L$30))*(Z88-'B1 '!$L$30),0))</f>
        <v>135</v>
      </c>
      <c r="AB88" s="511"/>
    </row>
    <row r="89" spans="2:28">
      <c r="B89" s="510"/>
      <c r="C89" s="522">
        <v>32.5</v>
      </c>
      <c r="D89" s="522">
        <f>IF(C89&lt;='B1 '!$G$25,'B1 '!$H$25,IF(AND(C89&lt;='B1 '!$G$24,C89&gt;'B1 '!$G$25),0+(('B1 '!$H$25-'B1 '!$H$24)/('B1 '!$G$25-'B1 '!$G$24))*(C89-'B1 '!$G$24),0))</f>
        <v>25</v>
      </c>
      <c r="E89" s="523"/>
      <c r="F89" s="522">
        <v>6.5</v>
      </c>
      <c r="G89" s="522">
        <f>IF(F89&lt;='B1 '!$G$27,'B1 '!$H$27,IF(AND(F89&lt;='B1 '!$G$26,F89&gt;'B1 '!$G$27),0+(('B1 '!$H$27-'B1 '!$H$26)/('B1 '!$G$27-'B1 '!$G$26))*(F89-'B1 '!$G$26),0))</f>
        <v>0</v>
      </c>
      <c r="H89" s="523"/>
      <c r="I89" s="522">
        <v>65</v>
      </c>
      <c r="J89" s="522">
        <f>IF(I89&lt;='B1 '!$G$29,'B1 '!$H$29,IF(AND(I89&lt;='B1 '!$G$28,I89&gt;'B1 '!$G$29),0+(('B1 '!$H$29-'B1 '!$H$28)/('B1 '!$G$29-'B1 '!$G$28))*(I89-'B1 '!$G$28),0))</f>
        <v>115</v>
      </c>
      <c r="K89" s="523"/>
      <c r="L89" s="685">
        <v>6.5</v>
      </c>
      <c r="M89" s="685">
        <f>IF(L89&lt;='B1 '!$G$31,'B1 '!$H$31,IF(AND(L89&lt;='B1 '!$G$30,L89&gt;'B1 '!$G$31),0+(('B1 '!$H$31-'B1 '!$H$30)/('B1 '!$G$31-'B1 '!$G$30))*(L89-'B1 '!$G$30),0))</f>
        <v>135</v>
      </c>
      <c r="N89" s="510"/>
      <c r="P89" s="511"/>
      <c r="Q89" s="524">
        <v>13</v>
      </c>
      <c r="R89" s="524">
        <f>IF(Q89&lt;='B1 '!$L$25,'B1 '!$M$25,IF(AND(Q89&lt;='B1 '!$L$24,Q89&gt;'B1 '!$L$25),0+(('B1 '!$M$25-'B1 '!$M$24)/('B1 '!$L$25-'B1 '!$L$24))*(Q89-'B1 '!$L$24),0))</f>
        <v>60</v>
      </c>
      <c r="S89" s="525"/>
      <c r="T89" s="524">
        <v>6.5</v>
      </c>
      <c r="U89" s="524">
        <f>IF(T89&lt;='B1 '!$L$27,'B1 '!$M$27,IF(AND(T89&lt;='B1 '!$L$26,T89&gt;'B1 '!$L$27),0+(('B1 '!$M$27-'B1 '!$M$26)/('B1 '!$L$27-'B1 '!$L$26))*(T89-'B1 '!$L$26),0))</f>
        <v>24.0625</v>
      </c>
      <c r="V89" s="525"/>
      <c r="W89" s="524">
        <v>65</v>
      </c>
      <c r="X89" s="524">
        <f>IF(W89&lt;='B1 '!$L$29,'B1 '!$M$29,IF(AND(W89&lt;='B1 '!$L$28,W89&gt;'B1 '!$L$29),0+(('B1 '!$M$29-'B1 '!$M$28)/('B1 '!$L$29-'B1 '!$L$28))*(W89-'B1 '!$L$28),0))</f>
        <v>115.71428571428571</v>
      </c>
      <c r="Y89" s="525"/>
      <c r="Z89" s="524">
        <v>6.5</v>
      </c>
      <c r="AA89" s="524">
        <f>IF(Z89&lt;='B1 '!$L$31,'B1 '!$M$31,IF(AND(Z89&lt;='B1 '!$L$30,Z89&gt;'B1 '!$L$31),0+(('B1 '!$M$31-'B1 '!$M$30)/('B1 '!$L$31-'B1 '!$L$30))*(Z89-'B1 '!$L$30),0))</f>
        <v>135</v>
      </c>
      <c r="AB89" s="511"/>
    </row>
    <row r="90" spans="2:28">
      <c r="B90" s="510"/>
      <c r="C90" s="522">
        <v>35</v>
      </c>
      <c r="D90" s="522">
        <f>IF(C90&lt;='B1 '!$G$25,'B1 '!$H$25,IF(AND(C90&lt;='B1 '!$G$24,C90&gt;'B1 '!$G$25),0+(('B1 '!$H$25-'B1 '!$H$24)/('B1 '!$G$25-'B1 '!$G$24))*(C90-'B1 '!$G$24),0))</f>
        <v>20</v>
      </c>
      <c r="E90" s="523"/>
      <c r="F90" s="522">
        <v>7</v>
      </c>
      <c r="G90" s="522">
        <f>IF(F90&lt;='B1 '!$G$27,'B1 '!$H$27,IF(AND(F90&lt;='B1 '!$G$26,F90&gt;'B1 '!$G$27),0+(('B1 '!$H$27-'B1 '!$H$26)/('B1 '!$G$27-'B1 '!$G$26))*(F90-'B1 '!$G$26),0))</f>
        <v>0</v>
      </c>
      <c r="H90" s="523"/>
      <c r="I90" s="522">
        <v>70</v>
      </c>
      <c r="J90" s="522">
        <f>IF(I90&lt;='B1 '!$G$29,'B1 '!$H$29,IF(AND(I90&lt;='B1 '!$G$28,I90&gt;'B1 '!$G$29),0+(('B1 '!$H$29-'B1 '!$H$28)/('B1 '!$G$29-'B1 '!$G$28))*(I90-'B1 '!$G$28),0))</f>
        <v>110</v>
      </c>
      <c r="K90" s="523"/>
      <c r="L90" s="685">
        <v>7</v>
      </c>
      <c r="M90" s="685">
        <f>IF(L90&lt;='B1 '!$G$31,'B1 '!$H$31,IF(AND(L90&lt;='B1 '!$G$30,L90&gt;'B1 '!$G$31),0+(('B1 '!$H$31-'B1 '!$H$30)/('B1 '!$G$31-'B1 '!$G$30))*(L90-'B1 '!$G$30),0))</f>
        <v>135</v>
      </c>
      <c r="N90" s="510"/>
      <c r="P90" s="511"/>
      <c r="Q90" s="524">
        <v>14</v>
      </c>
      <c r="R90" s="524">
        <f>IF(Q90&lt;='B1 '!$L$25,'B1 '!$M$25,IF(AND(Q90&lt;='B1 '!$L$24,Q90&gt;'B1 '!$L$25),0+(('B1 '!$M$25-'B1 '!$M$24)/('B1 '!$L$25-'B1 '!$L$24))*(Q90-'B1 '!$L$24),0))</f>
        <v>60</v>
      </c>
      <c r="S90" s="525"/>
      <c r="T90" s="524">
        <v>7</v>
      </c>
      <c r="U90" s="524">
        <f>IF(T90&lt;='B1 '!$L$27,'B1 '!$M$27,IF(AND(T90&lt;='B1 '!$L$26,T90&gt;'B1 '!$L$27),0+(('B1 '!$M$27-'B1 '!$M$26)/('B1 '!$L$27-'B1 '!$L$26))*(T90-'B1 '!$L$26),0))</f>
        <v>20.625</v>
      </c>
      <c r="V90" s="525"/>
      <c r="W90" s="524">
        <v>70</v>
      </c>
      <c r="X90" s="524">
        <f>IF(W90&lt;='B1 '!$L$29,'B1 '!$M$29,IF(AND(W90&lt;='B1 '!$L$28,W90&gt;'B1 '!$L$29),0+(('B1 '!$M$29-'B1 '!$M$28)/('B1 '!$L$29-'B1 '!$L$28))*(W90-'B1 '!$L$28),0))</f>
        <v>111.42857142857142</v>
      </c>
      <c r="Y90" s="525"/>
      <c r="Z90" s="524">
        <v>7</v>
      </c>
      <c r="AA90" s="524">
        <f>IF(Z90&lt;='B1 '!$L$31,'B1 '!$M$31,IF(AND(Z90&lt;='B1 '!$L$30,Z90&gt;'B1 '!$L$31),0+(('B1 '!$M$31-'B1 '!$M$30)/('B1 '!$L$31-'B1 '!$L$30))*(Z90-'B1 '!$L$30),0))</f>
        <v>135</v>
      </c>
      <c r="AB90" s="511"/>
    </row>
    <row r="91" spans="2:28">
      <c r="B91" s="510"/>
      <c r="C91" s="522">
        <v>37.5</v>
      </c>
      <c r="D91" s="522">
        <f>IF(C91&lt;='B1 '!$G$25,'B1 '!$H$25,IF(AND(C91&lt;='B1 '!$G$24,C91&gt;'B1 '!$G$25),0+(('B1 '!$H$25-'B1 '!$H$24)/('B1 '!$G$25-'B1 '!$G$24))*(C91-'B1 '!$G$24),0))</f>
        <v>15</v>
      </c>
      <c r="E91" s="523"/>
      <c r="F91" s="522">
        <v>7.5</v>
      </c>
      <c r="G91" s="522">
        <f>IF(F91&lt;='B1 '!$G$27,'B1 '!$H$27,IF(AND(F91&lt;='B1 '!$G$26,F91&gt;'B1 '!$G$27),0+(('B1 '!$H$27-'B1 '!$H$26)/('B1 '!$G$27-'B1 '!$G$26))*(F91-'B1 '!$G$26),0))</f>
        <v>0</v>
      </c>
      <c r="H91" s="523"/>
      <c r="I91" s="522">
        <v>75</v>
      </c>
      <c r="J91" s="522">
        <f>IF(I91&lt;='B1 '!$G$29,'B1 '!$H$29,IF(AND(I91&lt;='B1 '!$G$28,I91&gt;'B1 '!$G$29),0+(('B1 '!$H$29-'B1 '!$H$28)/('B1 '!$G$29-'B1 '!$G$28))*(I91-'B1 '!$G$28),0))</f>
        <v>105</v>
      </c>
      <c r="K91" s="523"/>
      <c r="L91" s="685">
        <v>7.5</v>
      </c>
      <c r="M91" s="685">
        <f>IF(L91&lt;='B1 '!$G$31,'B1 '!$H$31,IF(AND(L91&lt;='B1 '!$G$30,L91&gt;'B1 '!$G$31),0+(('B1 '!$H$31-'B1 '!$H$30)/('B1 '!$G$31-'B1 '!$G$30))*(L91-'B1 '!$G$30),0))</f>
        <v>135</v>
      </c>
      <c r="N91" s="510"/>
      <c r="P91" s="511"/>
      <c r="Q91" s="524">
        <v>15</v>
      </c>
      <c r="R91" s="524">
        <f>IF(Q91&lt;='B1 '!$L$25,'B1 '!$M$25,IF(AND(Q91&lt;='B1 '!$L$24,Q91&gt;'B1 '!$L$25),0+(('B1 '!$M$25-'B1 '!$M$24)/('B1 '!$L$25-'B1 '!$L$24))*(Q91-'B1 '!$L$24),0))</f>
        <v>60</v>
      </c>
      <c r="S91" s="525"/>
      <c r="T91" s="524">
        <v>7.5</v>
      </c>
      <c r="U91" s="524">
        <f>IF(T91&lt;='B1 '!$L$27,'B1 '!$M$27,IF(AND(T91&lt;='B1 '!$L$26,T91&gt;'B1 '!$L$27),0+(('B1 '!$M$27-'B1 '!$M$26)/('B1 '!$L$27-'B1 '!$L$26))*(T91-'B1 '!$L$26),0))</f>
        <v>17.1875</v>
      </c>
      <c r="V91" s="525"/>
      <c r="W91" s="524">
        <v>75</v>
      </c>
      <c r="X91" s="524">
        <f>IF(W91&lt;='B1 '!$L$29,'B1 '!$M$29,IF(AND(W91&lt;='B1 '!$L$28,W91&gt;'B1 '!$L$29),0+(('B1 '!$M$29-'B1 '!$M$28)/('B1 '!$L$29-'B1 '!$L$28))*(W91-'B1 '!$L$28),0))</f>
        <v>107.14285714285714</v>
      </c>
      <c r="Y91" s="525"/>
      <c r="Z91" s="524">
        <v>7.5</v>
      </c>
      <c r="AA91" s="524">
        <f>IF(Z91&lt;='B1 '!$L$31,'B1 '!$M$31,IF(AND(Z91&lt;='B1 '!$L$30,Z91&gt;'B1 '!$L$31),0+(('B1 '!$M$31-'B1 '!$M$30)/('B1 '!$L$31-'B1 '!$L$30))*(Z91-'B1 '!$L$30),0))</f>
        <v>135</v>
      </c>
      <c r="AB91" s="511"/>
    </row>
    <row r="92" spans="2:28">
      <c r="B92" s="510"/>
      <c r="C92" s="522">
        <v>40</v>
      </c>
      <c r="D92" s="522">
        <f>IF(C92&lt;='B1 '!$G$25,'B1 '!$H$25,IF(AND(C92&lt;='B1 '!$G$24,C92&gt;'B1 '!$G$25),0+(('B1 '!$H$25-'B1 '!$H$24)/('B1 '!$G$25-'B1 '!$G$24))*(C92-'B1 '!$G$24),0))</f>
        <v>10</v>
      </c>
      <c r="E92" s="523"/>
      <c r="F92" s="522">
        <v>8</v>
      </c>
      <c r="G92" s="522">
        <f>IF(F92&lt;='B1 '!$G$27,'B1 '!$H$27,IF(AND(F92&lt;='B1 '!$G$26,F92&gt;'B1 '!$G$27),0+(('B1 '!$H$27-'B1 '!$H$26)/('B1 '!$G$27-'B1 '!$G$26))*(F92-'B1 '!$G$26),0))</f>
        <v>0</v>
      </c>
      <c r="H92" s="523"/>
      <c r="I92" s="522">
        <v>80</v>
      </c>
      <c r="J92" s="522">
        <f>IF(I92&lt;='B1 '!$G$29,'B1 '!$H$29,IF(AND(I92&lt;='B1 '!$G$28,I92&gt;'B1 '!$G$29),0+(('B1 '!$H$29-'B1 '!$H$28)/('B1 '!$G$29-'B1 '!$G$28))*(I92-'B1 '!$G$28),0))</f>
        <v>100</v>
      </c>
      <c r="K92" s="523"/>
      <c r="L92" s="685">
        <v>8</v>
      </c>
      <c r="M92" s="685">
        <f>IF(L92&lt;='B1 '!$G$31,'B1 '!$H$31,IF(AND(L92&lt;='B1 '!$G$30,L92&gt;'B1 '!$G$31),0+(('B1 '!$H$31-'B1 '!$H$30)/('B1 '!$G$31-'B1 '!$G$30))*(L92-'B1 '!$G$30),0))</f>
        <v>135</v>
      </c>
      <c r="N92" s="510"/>
      <c r="P92" s="511"/>
      <c r="Q92" s="524">
        <v>16</v>
      </c>
      <c r="R92" s="524">
        <f>IF(Q92&lt;='B1 '!$L$25,'B1 '!$M$25,IF(AND(Q92&lt;='B1 '!$L$24,Q92&gt;'B1 '!$L$25),0+(('B1 '!$M$25-'B1 '!$M$24)/('B1 '!$L$25-'B1 '!$L$24))*(Q92-'B1 '!$L$24),0))</f>
        <v>60</v>
      </c>
      <c r="S92" s="525"/>
      <c r="T92" s="524">
        <v>8</v>
      </c>
      <c r="U92" s="524">
        <f>IF(T92&lt;='B1 '!$L$27,'B1 '!$M$27,IF(AND(T92&lt;='B1 '!$L$26,T92&gt;'B1 '!$L$27),0+(('B1 '!$M$27-'B1 '!$M$26)/('B1 '!$L$27-'B1 '!$L$26))*(T92-'B1 '!$L$26),0))</f>
        <v>13.75</v>
      </c>
      <c r="V92" s="525"/>
      <c r="W92" s="524">
        <v>80</v>
      </c>
      <c r="X92" s="524">
        <f>IF(W92&lt;='B1 '!$L$29,'B1 '!$M$29,IF(AND(W92&lt;='B1 '!$L$28,W92&gt;'B1 '!$L$29),0+(('B1 '!$M$29-'B1 '!$M$28)/('B1 '!$L$29-'B1 '!$L$28))*(W92-'B1 '!$L$28),0))</f>
        <v>102.85714285714285</v>
      </c>
      <c r="Y92" s="525"/>
      <c r="Z92" s="524">
        <v>8</v>
      </c>
      <c r="AA92" s="524">
        <f>IF(Z92&lt;='B1 '!$L$31,'B1 '!$M$31,IF(AND(Z92&lt;='B1 '!$L$30,Z92&gt;'B1 '!$L$31),0+(('B1 '!$M$31-'B1 '!$M$30)/('B1 '!$L$31-'B1 '!$L$30))*(Z92-'B1 '!$L$30),0))</f>
        <v>135</v>
      </c>
      <c r="AB92" s="511"/>
    </row>
    <row r="93" spans="2:28">
      <c r="B93" s="510"/>
      <c r="C93" s="522">
        <v>42.5</v>
      </c>
      <c r="D93" s="522">
        <f>IF(C93&lt;='B1 '!$G$25,'B1 '!$H$25,IF(AND(C93&lt;='B1 '!$G$24,C93&gt;'B1 '!$G$25),0+(('B1 '!$H$25-'B1 '!$H$24)/('B1 '!$G$25-'B1 '!$G$24))*(C93-'B1 '!$G$24),0))</f>
        <v>5</v>
      </c>
      <c r="E93" s="523"/>
      <c r="F93" s="522">
        <v>8.5</v>
      </c>
      <c r="G93" s="522">
        <f>IF(F93&lt;='B1 '!$G$27,'B1 '!$H$27,IF(AND(F93&lt;='B1 '!$G$26,F93&gt;'B1 '!$G$27),0+(('B1 '!$H$27-'B1 '!$H$26)/('B1 '!$G$27-'B1 '!$G$26))*(F93-'B1 '!$G$26),0))</f>
        <v>0</v>
      </c>
      <c r="H93" s="523"/>
      <c r="I93" s="522">
        <v>85</v>
      </c>
      <c r="J93" s="522">
        <f>IF(I93&lt;='B1 '!$G$29,'B1 '!$H$29,IF(AND(I93&lt;='B1 '!$G$28,I93&gt;'B1 '!$G$29),0+(('B1 '!$H$29-'B1 '!$H$28)/('B1 '!$G$29-'B1 '!$G$28))*(I93-'B1 '!$G$28),0))</f>
        <v>95</v>
      </c>
      <c r="K93" s="523"/>
      <c r="L93" s="685">
        <v>8.5</v>
      </c>
      <c r="M93" s="685">
        <f>IF(L93&lt;='B1 '!$G$31,'B1 '!$H$31,IF(AND(L93&lt;='B1 '!$G$30,L93&gt;'B1 '!$G$31),0+(('B1 '!$H$31-'B1 '!$H$30)/('B1 '!$G$31-'B1 '!$G$30))*(L93-'B1 '!$G$30),0))</f>
        <v>135</v>
      </c>
      <c r="N93" s="510"/>
      <c r="P93" s="511"/>
      <c r="Q93" s="524">
        <v>17</v>
      </c>
      <c r="R93" s="524">
        <f>IF(Q93&lt;='B1 '!$L$25,'B1 '!$M$25,IF(AND(Q93&lt;='B1 '!$L$24,Q93&gt;'B1 '!$L$25),0+(('B1 '!$M$25-'B1 '!$M$24)/('B1 '!$L$25-'B1 '!$L$24))*(Q93-'B1 '!$L$24),0))</f>
        <v>60</v>
      </c>
      <c r="S93" s="525"/>
      <c r="T93" s="524">
        <v>8.5</v>
      </c>
      <c r="U93" s="524">
        <f>IF(T93&lt;='B1 '!$L$27,'B1 '!$M$27,IF(AND(T93&lt;='B1 '!$L$26,T93&gt;'B1 '!$L$27),0+(('B1 '!$M$27-'B1 '!$M$26)/('B1 '!$L$27-'B1 '!$L$26))*(T93-'B1 '!$L$26),0))</f>
        <v>10.3125</v>
      </c>
      <c r="V93" s="525"/>
      <c r="W93" s="524">
        <v>85</v>
      </c>
      <c r="X93" s="524">
        <f>IF(W93&lt;='B1 '!$L$29,'B1 '!$M$29,IF(AND(W93&lt;='B1 '!$L$28,W93&gt;'B1 '!$L$29),0+(('B1 '!$M$29-'B1 '!$M$28)/('B1 '!$L$29-'B1 '!$L$28))*(W93-'B1 '!$L$28),0))</f>
        <v>98.571428571428569</v>
      </c>
      <c r="Y93" s="525"/>
      <c r="Z93" s="524">
        <v>8.5</v>
      </c>
      <c r="AA93" s="524">
        <f>IF(Z93&lt;='B1 '!$L$31,'B1 '!$M$31,IF(AND(Z93&lt;='B1 '!$L$30,Z93&gt;'B1 '!$L$31),0+(('B1 '!$M$31-'B1 '!$M$30)/('B1 '!$L$31-'B1 '!$L$30))*(Z93-'B1 '!$L$30),0))</f>
        <v>135</v>
      </c>
      <c r="AB93" s="511"/>
    </row>
    <row r="94" spans="2:28">
      <c r="B94" s="510"/>
      <c r="C94" s="522">
        <v>45</v>
      </c>
      <c r="D94" s="522">
        <f>IF(C94&lt;='B1 '!$G$25,'B1 '!$H$25,IF(AND(C94&lt;='B1 '!$G$24,C94&gt;'B1 '!$G$25),0+(('B1 '!$H$25-'B1 '!$H$24)/('B1 '!$G$25-'B1 '!$G$24))*(C94-'B1 '!$G$24),0))</f>
        <v>0</v>
      </c>
      <c r="E94" s="523"/>
      <c r="F94" s="522">
        <v>9</v>
      </c>
      <c r="G94" s="522">
        <f>IF(F94&lt;='B1 '!$G$27,'B1 '!$H$27,IF(AND(F94&lt;='B1 '!$G$26,F94&gt;'B1 '!$G$27),0+(('B1 '!$H$27-'B1 '!$H$26)/('B1 '!$G$27-'B1 '!$G$26))*(F94-'B1 '!$G$26),0))</f>
        <v>0</v>
      </c>
      <c r="H94" s="523"/>
      <c r="I94" s="522">
        <v>90</v>
      </c>
      <c r="J94" s="522">
        <f>IF(I94&lt;='B1 '!$G$29,'B1 '!$H$29,IF(AND(I94&lt;='B1 '!$G$28,I94&gt;'B1 '!$G$29),0+(('B1 '!$H$29-'B1 '!$H$28)/('B1 '!$G$29-'B1 '!$G$28))*(I94-'B1 '!$G$28),0))</f>
        <v>90</v>
      </c>
      <c r="K94" s="523"/>
      <c r="L94" s="685">
        <v>9</v>
      </c>
      <c r="M94" s="685">
        <f>IF(L94&lt;='B1 '!$G$31,'B1 '!$H$31,IF(AND(L94&lt;='B1 '!$G$30,L94&gt;'B1 '!$G$31),0+(('B1 '!$H$31-'B1 '!$H$30)/('B1 '!$G$31-'B1 '!$G$30))*(L94-'B1 '!$G$30),0))</f>
        <v>135</v>
      </c>
      <c r="N94" s="510"/>
      <c r="P94" s="511"/>
      <c r="Q94" s="524">
        <v>18</v>
      </c>
      <c r="R94" s="524">
        <f>IF(Q94&lt;='B1 '!$L$25,'B1 '!$M$25,IF(AND(Q94&lt;='B1 '!$L$24,Q94&gt;'B1 '!$L$25),0+(('B1 '!$M$25-'B1 '!$M$24)/('B1 '!$L$25-'B1 '!$L$24))*(Q94-'B1 '!$L$24),0))</f>
        <v>60</v>
      </c>
      <c r="S94" s="525"/>
      <c r="T94" s="524">
        <v>9</v>
      </c>
      <c r="U94" s="524">
        <f>IF(T94&lt;='B1 '!$L$27,'B1 '!$M$27,IF(AND(T94&lt;='B1 '!$L$26,T94&gt;'B1 '!$L$27),0+(('B1 '!$M$27-'B1 '!$M$26)/('B1 '!$L$27-'B1 '!$L$26))*(T94-'B1 '!$L$26),0))</f>
        <v>6.875</v>
      </c>
      <c r="V94" s="525"/>
      <c r="W94" s="524">
        <v>90</v>
      </c>
      <c r="X94" s="524">
        <f>IF(W94&lt;='B1 '!$L$29,'B1 '!$M$29,IF(AND(W94&lt;='B1 '!$L$28,W94&gt;'B1 '!$L$29),0+(('B1 '!$M$29-'B1 '!$M$28)/('B1 '!$L$29-'B1 '!$L$28))*(W94-'B1 '!$L$28),0))</f>
        <v>94.285714285714278</v>
      </c>
      <c r="Y94" s="525"/>
      <c r="Z94" s="524">
        <v>9</v>
      </c>
      <c r="AA94" s="524">
        <f>IF(Z94&lt;='B1 '!$L$31,'B1 '!$M$31,IF(AND(Z94&lt;='B1 '!$L$30,Z94&gt;'B1 '!$L$31),0+(('B1 '!$M$31-'B1 '!$M$30)/('B1 '!$L$31-'B1 '!$L$30))*(Z94-'B1 '!$L$30),0))</f>
        <v>135</v>
      </c>
      <c r="AB94" s="511"/>
    </row>
    <row r="95" spans="2:28">
      <c r="B95" s="510"/>
      <c r="C95" s="522">
        <v>47.5</v>
      </c>
      <c r="D95" s="522">
        <f>IF(C95&lt;='B1 '!$G$25,'B1 '!$H$25,IF(AND(C95&lt;='B1 '!$G$24,C95&gt;'B1 '!$G$25),0+(('B1 '!$H$25-'B1 '!$H$24)/('B1 '!$G$25-'B1 '!$G$24))*(C95-'B1 '!$G$24),0))</f>
        <v>0</v>
      </c>
      <c r="E95" s="523"/>
      <c r="F95" s="522">
        <v>9.5</v>
      </c>
      <c r="G95" s="522">
        <f>IF(F95&lt;='B1 '!$G$27,'B1 '!$H$27,IF(AND(F95&lt;='B1 '!$G$26,F95&gt;'B1 '!$G$27),0+(('B1 '!$H$27-'B1 '!$H$26)/('B1 '!$G$27-'B1 '!$G$26))*(F95-'B1 '!$G$26),0))</f>
        <v>0</v>
      </c>
      <c r="H95" s="523"/>
      <c r="I95" s="522">
        <v>95</v>
      </c>
      <c r="J95" s="522">
        <f>IF(I95&lt;='B1 '!$G$29,'B1 '!$H$29,IF(AND(I95&lt;='B1 '!$G$28,I95&gt;'B1 '!$G$29),0+(('B1 '!$H$29-'B1 '!$H$28)/('B1 '!$G$29-'B1 '!$G$28))*(I95-'B1 '!$G$28),0))</f>
        <v>85</v>
      </c>
      <c r="K95" s="523"/>
      <c r="L95" s="685">
        <v>9.5</v>
      </c>
      <c r="M95" s="685">
        <f>IF(L95&lt;='B1 '!$G$31,'B1 '!$H$31,IF(AND(L95&lt;='B1 '!$G$30,L95&gt;'B1 '!$G$31),0+(('B1 '!$H$31-'B1 '!$H$30)/('B1 '!$G$31-'B1 '!$G$30))*(L95-'B1 '!$G$30),0))</f>
        <v>135</v>
      </c>
      <c r="N95" s="510"/>
      <c r="P95" s="511"/>
      <c r="Q95" s="524">
        <v>19</v>
      </c>
      <c r="R95" s="524">
        <f>IF(Q95&lt;='B1 '!$L$25,'B1 '!$M$25,IF(AND(Q95&lt;='B1 '!$L$24,Q95&gt;'B1 '!$L$25),0+(('B1 '!$M$25-'B1 '!$M$24)/('B1 '!$L$25-'B1 '!$L$24))*(Q95-'B1 '!$L$24),0))</f>
        <v>60</v>
      </c>
      <c r="S95" s="525"/>
      <c r="T95" s="524">
        <v>9.5</v>
      </c>
      <c r="U95" s="524">
        <f>IF(T95&lt;='B1 '!$L$27,'B1 '!$M$27,IF(AND(T95&lt;='B1 '!$L$26,T95&gt;'B1 '!$L$27),0+(('B1 '!$M$27-'B1 '!$M$26)/('B1 '!$L$27-'B1 '!$L$26))*(T95-'B1 '!$L$26),0))</f>
        <v>3.4375</v>
      </c>
      <c r="V95" s="525"/>
      <c r="W95" s="524">
        <v>95</v>
      </c>
      <c r="X95" s="524">
        <f>IF(W95&lt;='B1 '!$L$29,'B1 '!$M$29,IF(AND(W95&lt;='B1 '!$L$28,W95&gt;'B1 '!$L$29),0+(('B1 '!$M$29-'B1 '!$M$28)/('B1 '!$L$29-'B1 '!$L$28))*(W95-'B1 '!$L$28),0))</f>
        <v>90</v>
      </c>
      <c r="Y95" s="525"/>
      <c r="Z95" s="524">
        <v>9.5</v>
      </c>
      <c r="AA95" s="524">
        <f>IF(Z95&lt;='B1 '!$L$31,'B1 '!$M$31,IF(AND(Z95&lt;='B1 '!$L$30,Z95&gt;'B1 '!$L$31),0+(('B1 '!$M$31-'B1 '!$M$30)/('B1 '!$L$31-'B1 '!$L$30))*(Z95-'B1 '!$L$30),0))</f>
        <v>135</v>
      </c>
      <c r="AB95" s="511"/>
    </row>
    <row r="96" spans="2:28">
      <c r="B96" s="510"/>
      <c r="C96" s="522">
        <v>50</v>
      </c>
      <c r="D96" s="522">
        <f>IF(C96&lt;='B1 '!$G$25,'B1 '!$H$25,IF(AND(C96&lt;='B1 '!$G$24,C96&gt;'B1 '!$G$25),0+(('B1 '!$H$25-'B1 '!$H$24)/('B1 '!$G$25-'B1 '!$G$24))*(C96-'B1 '!$G$24),0))</f>
        <v>0</v>
      </c>
      <c r="E96" s="523"/>
      <c r="F96" s="522">
        <v>10</v>
      </c>
      <c r="G96" s="522">
        <f>IF(F96&lt;='B1 '!$G$27,'B1 '!$H$27,IF(AND(F96&lt;='B1 '!$G$26,F96&gt;'B1 '!$G$27),0+(('B1 '!$H$27-'B1 '!$H$26)/('B1 '!$G$27-'B1 '!$G$26))*(F96-'B1 '!$G$26),0))</f>
        <v>0</v>
      </c>
      <c r="H96" s="523"/>
      <c r="I96" s="522">
        <v>100</v>
      </c>
      <c r="J96" s="522">
        <f>IF(I96&lt;='B1 '!$G$29,'B1 '!$H$29,IF(AND(I96&lt;='B1 '!$G$28,I96&gt;'B1 '!$G$29),0+(('B1 '!$H$29-'B1 '!$H$28)/('B1 '!$G$29-'B1 '!$G$28))*(I96-'B1 '!$G$28),0))</f>
        <v>80</v>
      </c>
      <c r="K96" s="523"/>
      <c r="L96" s="685">
        <v>10</v>
      </c>
      <c r="M96" s="685">
        <f>IF(L96&lt;='B1 '!$G$31,'B1 '!$H$31,IF(AND(L96&lt;='B1 '!$G$30,L96&gt;'B1 '!$G$31),0+(('B1 '!$H$31-'B1 '!$H$30)/('B1 '!$G$31-'B1 '!$G$30))*(L96-'B1 '!$G$30),0))</f>
        <v>135</v>
      </c>
      <c r="N96" s="510"/>
      <c r="P96" s="511"/>
      <c r="Q96" s="524">
        <v>20</v>
      </c>
      <c r="R96" s="524">
        <f>IF(Q96&lt;='B1 '!$L$25,'B1 '!$M$25,IF(AND(Q96&lt;='B1 '!$L$24,Q96&gt;'B1 '!$L$25),0+(('B1 '!$M$25-'B1 '!$M$24)/('B1 '!$L$25-'B1 '!$L$24))*(Q96-'B1 '!$L$24),0))</f>
        <v>60</v>
      </c>
      <c r="S96" s="525"/>
      <c r="T96" s="524">
        <v>10</v>
      </c>
      <c r="U96" s="524">
        <f>IF(T96&lt;='B1 '!$L$27,'B1 '!$M$27,IF(AND(T96&lt;='B1 '!$L$26,T96&gt;'B1 '!$L$27),0+(('B1 '!$M$27-'B1 '!$M$26)/('B1 '!$L$27-'B1 '!$L$26))*(T96-'B1 '!$L$26),0))</f>
        <v>0</v>
      </c>
      <c r="V96" s="525"/>
      <c r="W96" s="524">
        <v>100</v>
      </c>
      <c r="X96" s="524">
        <f>IF(W96&lt;='B1 '!$L$29,'B1 '!$M$29,IF(AND(W96&lt;='B1 '!$L$28,W96&gt;'B1 '!$L$29),0+(('B1 '!$M$29-'B1 '!$M$28)/('B1 '!$L$29-'B1 '!$L$28))*(W96-'B1 '!$L$28),0))</f>
        <v>85.714285714285708</v>
      </c>
      <c r="Y96" s="525"/>
      <c r="Z96" s="524">
        <v>10</v>
      </c>
      <c r="AA96" s="524">
        <f>IF(Z96&lt;='B1 '!$L$31,'B1 '!$M$31,IF(AND(Z96&lt;='B1 '!$L$30,Z96&gt;'B1 '!$L$31),0+(('B1 '!$M$31-'B1 '!$M$30)/('B1 '!$L$31-'B1 '!$L$30))*(Z96-'B1 '!$L$30),0))</f>
        <v>135</v>
      </c>
      <c r="AB96" s="511"/>
    </row>
    <row r="97" spans="2:28">
      <c r="B97" s="510"/>
      <c r="C97" s="522">
        <v>52.5</v>
      </c>
      <c r="D97" s="522">
        <f>IF(C97&lt;='B1 '!$G$25,'B1 '!$H$25,IF(AND(C97&lt;='B1 '!$G$24,C97&gt;'B1 '!$G$25),0+(('B1 '!$H$25-'B1 '!$H$24)/('B1 '!$G$25-'B1 '!$G$24))*(C97-'B1 '!$G$24),0))</f>
        <v>0</v>
      </c>
      <c r="E97" s="523"/>
      <c r="F97" s="522">
        <v>10.5</v>
      </c>
      <c r="G97" s="522">
        <f>IF(F97&lt;='B1 '!$G$27,'B1 '!$H$27,IF(AND(F97&lt;='B1 '!$G$26,F97&gt;'B1 '!$G$27),0+(('B1 '!$H$27-'B1 '!$H$26)/('B1 '!$G$27-'B1 '!$G$26))*(F97-'B1 '!$G$26),0))</f>
        <v>0</v>
      </c>
      <c r="H97" s="523"/>
      <c r="I97" s="522">
        <v>105</v>
      </c>
      <c r="J97" s="522">
        <f>IF(I97&lt;='B1 '!$G$29,'B1 '!$H$29,IF(AND(I97&lt;='B1 '!$G$28,I97&gt;'B1 '!$G$29),0+(('B1 '!$H$29-'B1 '!$H$28)/('B1 '!$G$29-'B1 '!$G$28))*(I97-'B1 '!$G$28),0))</f>
        <v>75</v>
      </c>
      <c r="K97" s="523"/>
      <c r="L97" s="685">
        <v>10.5</v>
      </c>
      <c r="M97" s="685">
        <f>IF(L97&lt;='B1 '!$G$31,'B1 '!$H$31,IF(AND(L97&lt;='B1 '!$G$30,L97&gt;'B1 '!$G$31),0+(('B1 '!$H$31-'B1 '!$H$30)/('B1 '!$G$31-'B1 '!$G$30))*(L97-'B1 '!$G$30),0))</f>
        <v>135</v>
      </c>
      <c r="N97" s="510"/>
      <c r="P97" s="511"/>
      <c r="Q97" s="524">
        <v>21</v>
      </c>
      <c r="R97" s="524">
        <f>IF(Q97&lt;='B1 '!$L$25,'B1 '!$M$25,IF(AND(Q97&lt;='B1 '!$L$24,Q97&gt;'B1 '!$L$25),0+(('B1 '!$M$25-'B1 '!$M$24)/('B1 '!$L$25-'B1 '!$L$24))*(Q97-'B1 '!$L$24),0))</f>
        <v>60</v>
      </c>
      <c r="S97" s="525"/>
      <c r="T97" s="524">
        <v>10.5</v>
      </c>
      <c r="U97" s="524">
        <f>IF(T97&lt;='B1 '!$L$27,'B1 '!$M$27,IF(AND(T97&lt;='B1 '!$L$26,T97&gt;'B1 '!$L$27),0+(('B1 '!$M$27-'B1 '!$M$26)/('B1 '!$L$27-'B1 '!$L$26))*(T97-'B1 '!$L$26),0))</f>
        <v>0</v>
      </c>
      <c r="V97" s="525"/>
      <c r="W97" s="524">
        <v>105</v>
      </c>
      <c r="X97" s="524">
        <f>IF(W97&lt;='B1 '!$L$29,'B1 '!$M$29,IF(AND(W97&lt;='B1 '!$L$28,W97&gt;'B1 '!$L$29),0+(('B1 '!$M$29-'B1 '!$M$28)/('B1 '!$L$29-'B1 '!$L$28))*(W97-'B1 '!$L$28),0))</f>
        <v>81.428571428571431</v>
      </c>
      <c r="Y97" s="525"/>
      <c r="Z97" s="524">
        <v>10.5</v>
      </c>
      <c r="AA97" s="524">
        <f>IF(Z97&lt;='B1 '!$L$31,'B1 '!$M$31,IF(AND(Z97&lt;='B1 '!$L$30,Z97&gt;'B1 '!$L$31),0+(('B1 '!$M$31-'B1 '!$M$30)/('B1 '!$L$31-'B1 '!$L$30))*(Z97-'B1 '!$L$30),0))</f>
        <v>135</v>
      </c>
      <c r="AB97" s="511"/>
    </row>
    <row r="98" spans="2:28">
      <c r="B98" s="510"/>
      <c r="C98" s="522">
        <v>55</v>
      </c>
      <c r="D98" s="522">
        <f>IF(C98&lt;='B1 '!$G$25,'B1 '!$H$25,IF(AND(C98&lt;='B1 '!$G$24,C98&gt;'B1 '!$G$25),0+(('B1 '!$H$25-'B1 '!$H$24)/('B1 '!$G$25-'B1 '!$G$24))*(C98-'B1 '!$G$24),0))</f>
        <v>0</v>
      </c>
      <c r="E98" s="523"/>
      <c r="F98" s="522">
        <v>11</v>
      </c>
      <c r="G98" s="522">
        <f>IF(F98&lt;='B1 '!$G$27,'B1 '!$H$27,IF(AND(F98&lt;='B1 '!$G$26,F98&gt;'B1 '!$G$27),0+(('B1 '!$H$27-'B1 '!$H$26)/('B1 '!$G$27-'B1 '!$G$26))*(F98-'B1 '!$G$26),0))</f>
        <v>0</v>
      </c>
      <c r="H98" s="523"/>
      <c r="I98" s="522">
        <v>110</v>
      </c>
      <c r="J98" s="522">
        <f>IF(I98&lt;='B1 '!$G$29,'B1 '!$H$29,IF(AND(I98&lt;='B1 '!$G$28,I98&gt;'B1 '!$G$29),0+(('B1 '!$H$29-'B1 '!$H$28)/('B1 '!$G$29-'B1 '!$G$28))*(I98-'B1 '!$G$28),0))</f>
        <v>70</v>
      </c>
      <c r="K98" s="523"/>
      <c r="L98" s="685">
        <v>11</v>
      </c>
      <c r="M98" s="685">
        <f>IF(L98&lt;='B1 '!$G$31,'B1 '!$H$31,IF(AND(L98&lt;='B1 '!$G$30,L98&gt;'B1 '!$G$31),0+(('B1 '!$H$31-'B1 '!$H$30)/('B1 '!$G$31-'B1 '!$G$30))*(L98-'B1 '!$G$30),0))</f>
        <v>135</v>
      </c>
      <c r="N98" s="510"/>
      <c r="P98" s="511"/>
      <c r="Q98" s="524">
        <v>22</v>
      </c>
      <c r="R98" s="524">
        <f>IF(Q98&lt;='B1 '!$L$25,'B1 '!$M$25,IF(AND(Q98&lt;='B1 '!$L$24,Q98&gt;'B1 '!$L$25),0+(('B1 '!$M$25-'B1 '!$M$24)/('B1 '!$L$25-'B1 '!$L$24))*(Q98-'B1 '!$L$24),0))</f>
        <v>60</v>
      </c>
      <c r="S98" s="525"/>
      <c r="T98" s="524">
        <v>11</v>
      </c>
      <c r="U98" s="524">
        <f>IF(T98&lt;='B1 '!$L$27,'B1 '!$M$27,IF(AND(T98&lt;='B1 '!$L$26,T98&gt;'B1 '!$L$27),0+(('B1 '!$M$27-'B1 '!$M$26)/('B1 '!$L$27-'B1 '!$L$26))*(T98-'B1 '!$L$26),0))</f>
        <v>0</v>
      </c>
      <c r="V98" s="525"/>
      <c r="W98" s="524">
        <v>110</v>
      </c>
      <c r="X98" s="524">
        <f>IF(W98&lt;='B1 '!$L$29,'B1 '!$M$29,IF(AND(W98&lt;='B1 '!$L$28,W98&gt;'B1 '!$L$29),0+(('B1 '!$M$29-'B1 '!$M$28)/('B1 '!$L$29-'B1 '!$L$28))*(W98-'B1 '!$L$28),0))</f>
        <v>77.142857142857139</v>
      </c>
      <c r="Y98" s="525"/>
      <c r="Z98" s="524">
        <v>11</v>
      </c>
      <c r="AA98" s="524">
        <f>IF(Z98&lt;='B1 '!$L$31,'B1 '!$M$31,IF(AND(Z98&lt;='B1 '!$L$30,Z98&gt;'B1 '!$L$31),0+(('B1 '!$M$31-'B1 '!$M$30)/('B1 '!$L$31-'B1 '!$L$30))*(Z98-'B1 '!$L$30),0))</f>
        <v>135</v>
      </c>
      <c r="AB98" s="511"/>
    </row>
    <row r="99" spans="2:28">
      <c r="B99" s="510"/>
      <c r="C99" s="522">
        <v>57.5</v>
      </c>
      <c r="D99" s="522">
        <f>IF(C99&lt;='B1 '!$G$25,'B1 '!$H$25,IF(AND(C99&lt;='B1 '!$G$24,C99&gt;'B1 '!$G$25),0+(('B1 '!$H$25-'B1 '!$H$24)/('B1 '!$G$25-'B1 '!$G$24))*(C99-'B1 '!$G$24),0))</f>
        <v>0</v>
      </c>
      <c r="E99" s="523"/>
      <c r="F99" s="522">
        <v>11.5</v>
      </c>
      <c r="G99" s="522">
        <f>IF(F99&lt;='B1 '!$G$27,'B1 '!$H$27,IF(AND(F99&lt;='B1 '!$G$26,F99&gt;'B1 '!$G$27),0+(('B1 '!$H$27-'B1 '!$H$26)/('B1 '!$G$27-'B1 '!$G$26))*(F99-'B1 '!$G$26),0))</f>
        <v>0</v>
      </c>
      <c r="H99" s="523"/>
      <c r="I99" s="522">
        <v>115</v>
      </c>
      <c r="J99" s="522">
        <f>IF(I99&lt;='B1 '!$G$29,'B1 '!$H$29,IF(AND(I99&lt;='B1 '!$G$28,I99&gt;'B1 '!$G$29),0+(('B1 '!$H$29-'B1 '!$H$28)/('B1 '!$G$29-'B1 '!$G$28))*(I99-'B1 '!$G$28),0))</f>
        <v>65</v>
      </c>
      <c r="K99" s="523"/>
      <c r="L99" s="685">
        <v>11.5</v>
      </c>
      <c r="M99" s="685">
        <f>IF(L99&lt;='B1 '!$G$31,'B1 '!$H$31,IF(AND(L99&lt;='B1 '!$G$30,L99&gt;'B1 '!$G$31),0+(('B1 '!$H$31-'B1 '!$H$30)/('B1 '!$G$31-'B1 '!$G$30))*(L99-'B1 '!$G$30),0))</f>
        <v>135</v>
      </c>
      <c r="N99" s="510"/>
      <c r="P99" s="511"/>
      <c r="Q99" s="524">
        <v>23</v>
      </c>
      <c r="R99" s="524">
        <f>IF(Q99&lt;='B1 '!$L$25,'B1 '!$M$25,IF(AND(Q99&lt;='B1 '!$L$24,Q99&gt;'B1 '!$L$25),0+(('B1 '!$M$25-'B1 '!$M$24)/('B1 '!$L$25-'B1 '!$L$24))*(Q99-'B1 '!$L$24),0))</f>
        <v>60</v>
      </c>
      <c r="S99" s="525"/>
      <c r="T99" s="524">
        <v>11.5</v>
      </c>
      <c r="U99" s="524">
        <f>IF(T99&lt;='B1 '!$L$27,'B1 '!$M$27,IF(AND(T99&lt;='B1 '!$L$26,T99&gt;'B1 '!$L$27),0+(('B1 '!$M$27-'B1 '!$M$26)/('B1 '!$L$27-'B1 '!$L$26))*(T99-'B1 '!$L$26),0))</f>
        <v>0</v>
      </c>
      <c r="V99" s="525"/>
      <c r="W99" s="524">
        <v>115</v>
      </c>
      <c r="X99" s="524">
        <f>IF(W99&lt;='B1 '!$L$29,'B1 '!$M$29,IF(AND(W99&lt;='B1 '!$L$28,W99&gt;'B1 '!$L$29),0+(('B1 '!$M$29-'B1 '!$M$28)/('B1 '!$L$29-'B1 '!$L$28))*(W99-'B1 '!$L$28),0))</f>
        <v>72.857142857142847</v>
      </c>
      <c r="Y99" s="525"/>
      <c r="Z99" s="524">
        <v>11.5</v>
      </c>
      <c r="AA99" s="524">
        <f>IF(Z99&lt;='B1 '!$L$31,'B1 '!$M$31,IF(AND(Z99&lt;='B1 '!$L$30,Z99&gt;'B1 '!$L$31),0+(('B1 '!$M$31-'B1 '!$M$30)/('B1 '!$L$31-'B1 '!$L$30))*(Z99-'B1 '!$L$30),0))</f>
        <v>135</v>
      </c>
      <c r="AB99" s="511"/>
    </row>
    <row r="100" spans="2:28">
      <c r="B100" s="510"/>
      <c r="C100" s="522">
        <v>60</v>
      </c>
      <c r="D100" s="522">
        <f>IF(C100&lt;='B1 '!$G$25,'B1 '!$H$25,IF(AND(C100&lt;='B1 '!$G$24,C100&gt;'B1 '!$G$25),0+(('B1 '!$H$25-'B1 '!$H$24)/('B1 '!$G$25-'B1 '!$G$24))*(C100-'B1 '!$G$24),0))</f>
        <v>0</v>
      </c>
      <c r="E100" s="523"/>
      <c r="F100" s="522">
        <v>12</v>
      </c>
      <c r="G100" s="522">
        <f>IF(F100&lt;='B1 '!$G$27,'B1 '!$H$27,IF(AND(F100&lt;='B1 '!$G$26,F100&gt;'B1 '!$G$27),0+(('B1 '!$H$27-'B1 '!$H$26)/('B1 '!$G$27-'B1 '!$G$26))*(F100-'B1 '!$G$26),0))</f>
        <v>0</v>
      </c>
      <c r="H100" s="523"/>
      <c r="I100" s="522">
        <v>120</v>
      </c>
      <c r="J100" s="522">
        <f>IF(I100&lt;='B1 '!$G$29,'B1 '!$H$29,IF(AND(I100&lt;='B1 '!$G$28,I100&gt;'B1 '!$G$29),0+(('B1 '!$H$29-'B1 '!$H$28)/('B1 '!$G$29-'B1 '!$G$28))*(I100-'B1 '!$G$28),0))</f>
        <v>60</v>
      </c>
      <c r="K100" s="523"/>
      <c r="L100" s="685">
        <v>12</v>
      </c>
      <c r="M100" s="685">
        <f>IF(L100&lt;='B1 '!$G$31,'B1 '!$H$31,IF(AND(L100&lt;='B1 '!$G$30,L100&gt;'B1 '!$G$31),0+(('B1 '!$H$31-'B1 '!$H$30)/('B1 '!$G$31-'B1 '!$G$30))*(L100-'B1 '!$G$30),0))</f>
        <v>135</v>
      </c>
      <c r="N100" s="510"/>
      <c r="P100" s="511"/>
      <c r="Q100" s="524">
        <v>24</v>
      </c>
      <c r="R100" s="524">
        <f>IF(Q100&lt;='B1 '!$L$25,'B1 '!$M$25,IF(AND(Q100&lt;='B1 '!$L$24,Q100&gt;'B1 '!$L$25),0+(('B1 '!$M$25-'B1 '!$M$24)/('B1 '!$L$25-'B1 '!$L$24))*(Q100-'B1 '!$L$24),0))</f>
        <v>60</v>
      </c>
      <c r="S100" s="525"/>
      <c r="T100" s="524">
        <v>12</v>
      </c>
      <c r="U100" s="524">
        <f>IF(T100&lt;='B1 '!$L$27,'B1 '!$M$27,IF(AND(T100&lt;='B1 '!$L$26,T100&gt;'B1 '!$L$27),0+(('B1 '!$M$27-'B1 '!$M$26)/('B1 '!$L$27-'B1 '!$L$26))*(T100-'B1 '!$L$26),0))</f>
        <v>0</v>
      </c>
      <c r="V100" s="525"/>
      <c r="W100" s="524">
        <v>120</v>
      </c>
      <c r="X100" s="524">
        <f>IF(W100&lt;='B1 '!$L$29,'B1 '!$M$29,IF(AND(W100&lt;='B1 '!$L$28,W100&gt;'B1 '!$L$29),0+(('B1 '!$M$29-'B1 '!$M$28)/('B1 '!$L$29-'B1 '!$L$28))*(W100-'B1 '!$L$28),0))</f>
        <v>68.571428571428569</v>
      </c>
      <c r="Y100" s="525"/>
      <c r="Z100" s="524">
        <v>12</v>
      </c>
      <c r="AA100" s="524">
        <f>IF(Z100&lt;='B1 '!$L$31,'B1 '!$M$31,IF(AND(Z100&lt;='B1 '!$L$30,Z100&gt;'B1 '!$L$31),0+(('B1 '!$M$31-'B1 '!$M$30)/('B1 '!$L$31-'B1 '!$L$30))*(Z100-'B1 '!$L$30),0))</f>
        <v>135</v>
      </c>
      <c r="AB100" s="511"/>
    </row>
    <row r="101" spans="2:28">
      <c r="B101" s="510"/>
      <c r="C101" s="522">
        <v>62.5</v>
      </c>
      <c r="D101" s="522">
        <f>IF(C101&lt;='B1 '!$G$25,'B1 '!$H$25,IF(AND(C101&lt;='B1 '!$G$24,C101&gt;'B1 '!$G$25),0+(('B1 '!$H$25-'B1 '!$H$24)/('B1 '!$G$25-'B1 '!$G$24))*(C101-'B1 '!$G$24),0))</f>
        <v>0</v>
      </c>
      <c r="E101" s="523"/>
      <c r="F101" s="522"/>
      <c r="G101" s="522"/>
      <c r="H101" s="523"/>
      <c r="I101" s="522">
        <v>125</v>
      </c>
      <c r="J101" s="522">
        <f>IF(I101&lt;='B1 '!$G$29,'B1 '!$H$29,IF(AND(I101&lt;='B1 '!$G$28,I101&gt;'B1 '!$G$29),0+(('B1 '!$H$29-'B1 '!$H$28)/('B1 '!$G$29-'B1 '!$G$28))*(I101-'B1 '!$G$28),0))</f>
        <v>55</v>
      </c>
      <c r="K101" s="523"/>
      <c r="L101" s="685">
        <v>12.5</v>
      </c>
      <c r="M101" s="685">
        <f>IF(L101&lt;='B1 '!$G$31,'B1 '!$H$31,IF(AND(L101&lt;='B1 '!$G$30,L101&gt;'B1 '!$G$31),0+(('B1 '!$H$31-'B1 '!$H$30)/('B1 '!$G$31-'B1 '!$G$30))*(L101-'B1 '!$G$30),0))</f>
        <v>135</v>
      </c>
      <c r="N101" s="510"/>
      <c r="P101" s="511"/>
      <c r="Q101" s="524">
        <v>25</v>
      </c>
      <c r="R101" s="524">
        <f>IF(Q101&lt;='B1 '!$L$25,'B1 '!$M$25,IF(AND(Q101&lt;='B1 '!$L$24,Q101&gt;'B1 '!$L$25),0+(('B1 '!$M$25-'B1 '!$M$24)/('B1 '!$L$25-'B1 '!$L$24))*(Q101-'B1 '!$L$24),0))</f>
        <v>60</v>
      </c>
      <c r="S101" s="525"/>
      <c r="T101" s="524"/>
      <c r="U101" s="524"/>
      <c r="V101" s="525"/>
      <c r="W101" s="524">
        <v>125</v>
      </c>
      <c r="X101" s="524">
        <f>IF(W101&lt;='B1 '!$L$29,'B1 '!$M$29,IF(AND(W101&lt;='B1 '!$L$28,W101&gt;'B1 '!$L$29),0+(('B1 '!$M$29-'B1 '!$M$28)/('B1 '!$L$29-'B1 '!$L$28))*(W101-'B1 '!$L$28),0))</f>
        <v>64.285714285714278</v>
      </c>
      <c r="Y101" s="525"/>
      <c r="Z101" s="524">
        <v>12.5</v>
      </c>
      <c r="AA101" s="524">
        <f>IF(Z101&lt;='B1 '!$L$31,'B1 '!$M$31,IF(AND(Z101&lt;='B1 '!$L$30,Z101&gt;'B1 '!$L$31),0+(('B1 '!$M$31-'B1 '!$M$30)/('B1 '!$L$31-'B1 '!$L$30))*(Z101-'B1 '!$L$30),0))</f>
        <v>135</v>
      </c>
      <c r="AB101" s="511"/>
    </row>
    <row r="102" spans="2:28">
      <c r="B102" s="510"/>
      <c r="C102" s="522">
        <v>65</v>
      </c>
      <c r="D102" s="522">
        <f>IF(C102&lt;='B1 '!$G$25,'B1 '!$H$25,IF(AND(C102&lt;='B1 '!$G$24,C102&gt;'B1 '!$G$25),0+(('B1 '!$H$25-'B1 '!$H$24)/('B1 '!$G$25-'B1 '!$G$24))*(C102-'B1 '!$G$24),0))</f>
        <v>0</v>
      </c>
      <c r="E102" s="523"/>
      <c r="F102" s="522"/>
      <c r="G102" s="522"/>
      <c r="H102" s="523"/>
      <c r="I102" s="522">
        <v>130</v>
      </c>
      <c r="J102" s="522">
        <f>IF(I102&lt;='B1 '!$G$29,'B1 '!$H$29,IF(AND(I102&lt;='B1 '!$G$28,I102&gt;'B1 '!$G$29),0+(('B1 '!$H$29-'B1 '!$H$28)/('B1 '!$G$29-'B1 '!$G$28))*(I102-'B1 '!$G$28),0))</f>
        <v>50</v>
      </c>
      <c r="K102" s="523"/>
      <c r="L102" s="685">
        <v>13</v>
      </c>
      <c r="M102" s="685">
        <f>IF(L102&lt;='B1 '!$G$31,'B1 '!$H$31,IF(AND(L102&lt;='B1 '!$G$30,L102&gt;'B1 '!$G$31),0+(('B1 '!$H$31-'B1 '!$H$30)/('B1 '!$G$31-'B1 '!$G$30))*(L102-'B1 '!$G$30),0))</f>
        <v>135</v>
      </c>
      <c r="N102" s="510"/>
      <c r="P102" s="511"/>
      <c r="Q102" s="524">
        <v>26</v>
      </c>
      <c r="R102" s="524">
        <f>IF(Q102&lt;='B1 '!$L$25,'B1 '!$M$25,IF(AND(Q102&lt;='B1 '!$L$24,Q102&gt;'B1 '!$L$25),0+(('B1 '!$M$25-'B1 '!$M$24)/('B1 '!$L$25-'B1 '!$L$24))*(Q102-'B1 '!$L$24),0))</f>
        <v>58.18181818181818</v>
      </c>
      <c r="S102" s="525"/>
      <c r="T102" s="524"/>
      <c r="U102" s="524"/>
      <c r="V102" s="525"/>
      <c r="W102" s="524">
        <v>130</v>
      </c>
      <c r="X102" s="524">
        <f>IF(W102&lt;='B1 '!$L$29,'B1 '!$M$29,IF(AND(W102&lt;='B1 '!$L$28,W102&gt;'B1 '!$L$29),0+(('B1 '!$M$29-'B1 '!$M$28)/('B1 '!$L$29-'B1 '!$L$28))*(W102-'B1 '!$L$28),0))</f>
        <v>60</v>
      </c>
      <c r="Y102" s="525"/>
      <c r="Z102" s="524">
        <v>13</v>
      </c>
      <c r="AA102" s="524">
        <f>IF(Z102&lt;='B1 '!$L$31,'B1 '!$M$31,IF(AND(Z102&lt;='B1 '!$L$30,Z102&gt;'B1 '!$L$31),0+(('B1 '!$M$31-'B1 '!$M$30)/('B1 '!$L$31-'B1 '!$L$30))*(Z102-'B1 '!$L$30),0))</f>
        <v>135</v>
      </c>
      <c r="AB102" s="511"/>
    </row>
    <row r="103" spans="2:28">
      <c r="B103" s="510"/>
      <c r="C103" s="522"/>
      <c r="D103" s="522"/>
      <c r="E103" s="523"/>
      <c r="F103" s="522"/>
      <c r="G103" s="522"/>
      <c r="H103" s="523"/>
      <c r="I103" s="522">
        <v>135</v>
      </c>
      <c r="J103" s="522">
        <f>IF(I103&lt;='B1 '!$G$29,'B1 '!$H$29,IF(AND(I103&lt;='B1 '!$G$28,I103&gt;'B1 '!$G$29),0+(('B1 '!$H$29-'B1 '!$H$28)/('B1 '!$G$29-'B1 '!$G$28))*(I103-'B1 '!$G$28),0))</f>
        <v>45</v>
      </c>
      <c r="K103" s="523"/>
      <c r="L103" s="685">
        <v>13.5</v>
      </c>
      <c r="M103" s="685">
        <f>IF(L103&lt;='B1 '!$G$31,'B1 '!$H$31,IF(AND(L103&lt;='B1 '!$G$30,L103&gt;'B1 '!$G$31),0+(('B1 '!$H$31-'B1 '!$H$30)/('B1 '!$G$31-'B1 '!$G$30))*(L103-'B1 '!$G$30),0))</f>
        <v>135</v>
      </c>
      <c r="N103" s="510"/>
      <c r="P103" s="511"/>
      <c r="Q103" s="524">
        <v>27</v>
      </c>
      <c r="R103" s="524">
        <f>IF(Q103&lt;='B1 '!$L$25,'B1 '!$M$25,IF(AND(Q103&lt;='B1 '!$L$24,Q103&gt;'B1 '!$L$25),0+(('B1 '!$M$25-'B1 '!$M$24)/('B1 '!$L$25-'B1 '!$L$24))*(Q103-'B1 '!$L$24),0))</f>
        <v>56.36363636363636</v>
      </c>
      <c r="S103" s="525"/>
      <c r="T103" s="524"/>
      <c r="U103" s="524"/>
      <c r="V103" s="525"/>
      <c r="W103" s="524">
        <v>135</v>
      </c>
      <c r="X103" s="524">
        <f>IF(W103&lt;='B1 '!$L$29,'B1 '!$M$29,IF(AND(W103&lt;='B1 '!$L$28,W103&gt;'B1 '!$L$29),0+(('B1 '!$M$29-'B1 '!$M$28)/('B1 '!$L$29-'B1 '!$L$28))*(W103-'B1 '!$L$28),0))</f>
        <v>55.714285714285708</v>
      </c>
      <c r="Y103" s="525"/>
      <c r="Z103" s="524">
        <v>13.5</v>
      </c>
      <c r="AA103" s="524">
        <f>IF(Z103&lt;='B1 '!$L$31,'B1 '!$M$31,IF(AND(Z103&lt;='B1 '!$L$30,Z103&gt;'B1 '!$L$31),0+(('B1 '!$M$31-'B1 '!$M$30)/('B1 '!$L$31-'B1 '!$L$30))*(Z103-'B1 '!$L$30),0))</f>
        <v>135</v>
      </c>
      <c r="AB103" s="511"/>
    </row>
    <row r="104" spans="2:28">
      <c r="B104" s="510"/>
      <c r="C104" s="522"/>
      <c r="D104" s="522"/>
      <c r="E104" s="523"/>
      <c r="F104" s="522"/>
      <c r="G104" s="522"/>
      <c r="H104" s="523"/>
      <c r="I104" s="522">
        <v>140</v>
      </c>
      <c r="J104" s="522">
        <f>IF(I104&lt;='B1 '!$G$29,'B1 '!$H$29,IF(AND(I104&lt;='B1 '!$G$28,I104&gt;'B1 '!$G$29),0+(('B1 '!$H$29-'B1 '!$H$28)/('B1 '!$G$29-'B1 '!$G$28))*(I104-'B1 '!$G$28),0))</f>
        <v>40</v>
      </c>
      <c r="K104" s="523"/>
      <c r="L104" s="685">
        <v>14</v>
      </c>
      <c r="M104" s="685">
        <f>IF(L104&lt;='B1 '!$G$31,'B1 '!$H$31,IF(AND(L104&lt;='B1 '!$G$30,L104&gt;'B1 '!$G$31),0+(('B1 '!$H$31-'B1 '!$H$30)/('B1 '!$G$31-'B1 '!$G$30))*(L104-'B1 '!$G$30),0))</f>
        <v>135</v>
      </c>
      <c r="N104" s="510"/>
      <c r="P104" s="511"/>
      <c r="Q104" s="524">
        <v>28</v>
      </c>
      <c r="R104" s="524">
        <f>IF(Q104&lt;='B1 '!$L$25,'B1 '!$M$25,IF(AND(Q104&lt;='B1 '!$L$24,Q104&gt;'B1 '!$L$25),0+(('B1 '!$M$25-'B1 '!$M$24)/('B1 '!$L$25-'B1 '!$L$24))*(Q104-'B1 '!$L$24),0))</f>
        <v>54.545454545454547</v>
      </c>
      <c r="S104" s="525"/>
      <c r="T104" s="524"/>
      <c r="U104" s="524"/>
      <c r="V104" s="525"/>
      <c r="W104" s="524">
        <v>140</v>
      </c>
      <c r="X104" s="524">
        <f>IF(W104&lt;='B1 '!$L$29,'B1 '!$M$29,IF(AND(W104&lt;='B1 '!$L$28,W104&gt;'B1 '!$L$29),0+(('B1 '!$M$29-'B1 '!$M$28)/('B1 '!$L$29-'B1 '!$L$28))*(W104-'B1 '!$L$28),0))</f>
        <v>51.428571428571423</v>
      </c>
      <c r="Y104" s="525"/>
      <c r="Z104" s="524">
        <v>14</v>
      </c>
      <c r="AA104" s="524">
        <f>IF(Z104&lt;='B1 '!$L$31,'B1 '!$M$31,IF(AND(Z104&lt;='B1 '!$L$30,Z104&gt;'B1 '!$L$31),0+(('B1 '!$M$31-'B1 '!$M$30)/('B1 '!$L$31-'B1 '!$L$30))*(Z104-'B1 '!$L$30),0))</f>
        <v>135</v>
      </c>
      <c r="AB104" s="511"/>
    </row>
    <row r="105" spans="2:28">
      <c r="B105" s="510"/>
      <c r="C105" s="522"/>
      <c r="D105" s="522"/>
      <c r="E105" s="523"/>
      <c r="F105" s="522"/>
      <c r="G105" s="522"/>
      <c r="H105" s="523"/>
      <c r="I105" s="522">
        <v>145</v>
      </c>
      <c r="J105" s="522">
        <f>IF(I105&lt;='B1 '!$G$29,'B1 '!$H$29,IF(AND(I105&lt;='B1 '!$G$28,I105&gt;'B1 '!$G$29),0+(('B1 '!$H$29-'B1 '!$H$28)/('B1 '!$G$29-'B1 '!$G$28))*(I105-'B1 '!$G$28),0))</f>
        <v>35</v>
      </c>
      <c r="K105" s="523"/>
      <c r="L105" s="685">
        <v>14.5</v>
      </c>
      <c r="M105" s="685">
        <f>IF(L105&lt;='B1 '!$G$31,'B1 '!$H$31,IF(AND(L105&lt;='B1 '!$G$30,L105&gt;'B1 '!$G$31),0+(('B1 '!$H$31-'B1 '!$H$30)/('B1 '!$G$31-'B1 '!$G$30))*(L105-'B1 '!$G$30),0))</f>
        <v>135</v>
      </c>
      <c r="N105" s="510"/>
      <c r="P105" s="511"/>
      <c r="Q105" s="524">
        <v>29</v>
      </c>
      <c r="R105" s="524">
        <f>IF(Q105&lt;='B1 '!$L$25,'B1 '!$M$25,IF(AND(Q105&lt;='B1 '!$L$24,Q105&gt;'B1 '!$L$25),0+(('B1 '!$M$25-'B1 '!$M$24)/('B1 '!$L$25-'B1 '!$L$24))*(Q105-'B1 '!$L$24),0))</f>
        <v>52.727272727272727</v>
      </c>
      <c r="S105" s="525"/>
      <c r="T105" s="524"/>
      <c r="U105" s="524"/>
      <c r="V105" s="525"/>
      <c r="W105" s="524">
        <v>145</v>
      </c>
      <c r="X105" s="524">
        <f>IF(W105&lt;='B1 '!$L$29,'B1 '!$M$29,IF(AND(W105&lt;='B1 '!$L$28,W105&gt;'B1 '!$L$29),0+(('B1 '!$M$29-'B1 '!$M$28)/('B1 '!$L$29-'B1 '!$L$28))*(W105-'B1 '!$L$28),0))</f>
        <v>47.142857142857139</v>
      </c>
      <c r="Y105" s="525"/>
      <c r="Z105" s="524">
        <v>14.5</v>
      </c>
      <c r="AA105" s="524">
        <f>IF(Z105&lt;='B1 '!$L$31,'B1 '!$M$31,IF(AND(Z105&lt;='B1 '!$L$30,Z105&gt;'B1 '!$L$31),0+(('B1 '!$M$31-'B1 '!$M$30)/('B1 '!$L$31-'B1 '!$L$30))*(Z105-'B1 '!$L$30),0))</f>
        <v>135</v>
      </c>
      <c r="AB105" s="511"/>
    </row>
    <row r="106" spans="2:28">
      <c r="B106" s="510"/>
      <c r="C106" s="522"/>
      <c r="D106" s="522"/>
      <c r="E106" s="523"/>
      <c r="F106" s="522"/>
      <c r="G106" s="522"/>
      <c r="H106" s="523"/>
      <c r="I106" s="522">
        <v>150</v>
      </c>
      <c r="J106" s="522">
        <f>IF(I106&lt;='B1 '!$G$29,'B1 '!$H$29,IF(AND(I106&lt;='B1 '!$G$28,I106&gt;'B1 '!$G$29),0+(('B1 '!$H$29-'B1 '!$H$28)/('B1 '!$G$29-'B1 '!$G$28))*(I106-'B1 '!$G$28),0))</f>
        <v>30</v>
      </c>
      <c r="K106" s="523"/>
      <c r="L106" s="685">
        <v>15</v>
      </c>
      <c r="M106" s="685">
        <f>IF(L106&lt;='B1 '!$G$31,'B1 '!$H$31,IF(AND(L106&lt;='B1 '!$G$30,L106&gt;'B1 '!$G$31),0+(('B1 '!$H$31-'B1 '!$H$30)/('B1 '!$G$31-'B1 '!$G$30))*(L106-'B1 '!$G$30),0))</f>
        <v>135</v>
      </c>
      <c r="N106" s="510"/>
      <c r="P106" s="511"/>
      <c r="Q106" s="524">
        <v>30</v>
      </c>
      <c r="R106" s="524">
        <f>IF(Q106&lt;='B1 '!$L$25,'B1 '!$M$25,IF(AND(Q106&lt;='B1 '!$L$24,Q106&gt;'B1 '!$L$25),0+(('B1 '!$M$25-'B1 '!$M$24)/('B1 '!$L$25-'B1 '!$L$24))*(Q106-'B1 '!$L$24),0))</f>
        <v>50.909090909090907</v>
      </c>
      <c r="S106" s="525"/>
      <c r="T106" s="524"/>
      <c r="U106" s="524"/>
      <c r="V106" s="525"/>
      <c r="W106" s="524">
        <v>150</v>
      </c>
      <c r="X106" s="524">
        <f>IF(W106&lt;='B1 '!$L$29,'B1 '!$M$29,IF(AND(W106&lt;='B1 '!$L$28,W106&gt;'B1 '!$L$29),0+(('B1 '!$M$29-'B1 '!$M$28)/('B1 '!$L$29-'B1 '!$L$28))*(W106-'B1 '!$L$28),0))</f>
        <v>42.857142857142854</v>
      </c>
      <c r="Y106" s="525"/>
      <c r="Z106" s="524">
        <v>15</v>
      </c>
      <c r="AA106" s="524">
        <f>IF(Z106&lt;='B1 '!$L$31,'B1 '!$M$31,IF(AND(Z106&lt;='B1 '!$L$30,Z106&gt;'B1 '!$L$31),0+(('B1 '!$M$31-'B1 '!$M$30)/('B1 '!$L$31-'B1 '!$L$30))*(Z106-'B1 '!$L$30),0))</f>
        <v>135</v>
      </c>
      <c r="AB106" s="511"/>
    </row>
    <row r="107" spans="2:28">
      <c r="B107" s="510"/>
      <c r="C107" s="522"/>
      <c r="D107" s="522"/>
      <c r="E107" s="523"/>
      <c r="F107" s="522"/>
      <c r="G107" s="522"/>
      <c r="H107" s="523"/>
      <c r="I107" s="522">
        <v>155</v>
      </c>
      <c r="J107" s="522">
        <f>IF(I107&lt;='B1 '!$G$29,'B1 '!$H$29,IF(AND(I107&lt;='B1 '!$G$28,I107&gt;'B1 '!$G$29),0+(('B1 '!$H$29-'B1 '!$H$28)/('B1 '!$G$29-'B1 '!$G$28))*(I107-'B1 '!$G$28),0))</f>
        <v>25</v>
      </c>
      <c r="K107" s="523"/>
      <c r="L107" s="685">
        <v>15.5</v>
      </c>
      <c r="M107" s="685">
        <f>IF(L107&lt;='B1 '!$G$31,'B1 '!$H$31,IF(AND(L107&lt;='B1 '!$G$30,L107&gt;'B1 '!$G$31),0+(('B1 '!$H$31-'B1 '!$H$30)/('B1 '!$G$31-'B1 '!$G$30))*(L107-'B1 '!$G$30),0))</f>
        <v>135</v>
      </c>
      <c r="N107" s="510"/>
      <c r="P107" s="511"/>
      <c r="Q107" s="524">
        <v>31</v>
      </c>
      <c r="R107" s="524">
        <f>IF(Q107&lt;='B1 '!$L$25,'B1 '!$M$25,IF(AND(Q107&lt;='B1 '!$L$24,Q107&gt;'B1 '!$L$25),0+(('B1 '!$M$25-'B1 '!$M$24)/('B1 '!$L$25-'B1 '!$L$24))*(Q107-'B1 '!$L$24),0))</f>
        <v>49.090909090909086</v>
      </c>
      <c r="S107" s="525"/>
      <c r="T107" s="524"/>
      <c r="U107" s="524"/>
      <c r="V107" s="525"/>
      <c r="W107" s="524">
        <v>155</v>
      </c>
      <c r="X107" s="524">
        <f>IF(W107&lt;='B1 '!$L$29,'B1 '!$M$29,IF(AND(W107&lt;='B1 '!$L$28,W107&gt;'B1 '!$L$29),0+(('B1 '!$M$29-'B1 '!$M$28)/('B1 '!$L$29-'B1 '!$L$28))*(W107-'B1 '!$L$28),0))</f>
        <v>38.571428571428569</v>
      </c>
      <c r="Y107" s="525"/>
      <c r="Z107" s="524">
        <v>15.5</v>
      </c>
      <c r="AA107" s="524">
        <f>IF(Z107&lt;='B1 '!$L$31,'B1 '!$M$31,IF(AND(Z107&lt;='B1 '!$L$30,Z107&gt;'B1 '!$L$31),0+(('B1 '!$M$31-'B1 '!$M$30)/('B1 '!$L$31-'B1 '!$L$30))*(Z107-'B1 '!$L$30),0))</f>
        <v>135</v>
      </c>
      <c r="AB107" s="511"/>
    </row>
    <row r="108" spans="2:28">
      <c r="B108" s="510"/>
      <c r="C108" s="522"/>
      <c r="D108" s="522"/>
      <c r="E108" s="523"/>
      <c r="F108" s="522"/>
      <c r="G108" s="522"/>
      <c r="H108" s="523"/>
      <c r="I108" s="522">
        <v>160</v>
      </c>
      <c r="J108" s="522">
        <f>IF(I108&lt;='B1 '!$G$29,'B1 '!$H$29,IF(AND(I108&lt;='B1 '!$G$28,I108&gt;'B1 '!$G$29),0+(('B1 '!$H$29-'B1 '!$H$28)/('B1 '!$G$29-'B1 '!$G$28))*(I108-'B1 '!$G$28),0))</f>
        <v>20</v>
      </c>
      <c r="K108" s="523"/>
      <c r="L108" s="685">
        <v>16</v>
      </c>
      <c r="M108" s="685">
        <f>IF(L108&lt;='B1 '!$G$31,'B1 '!$H$31,IF(AND(L108&lt;='B1 '!$G$30,L108&gt;'B1 '!$G$31),0+(('B1 '!$H$31-'B1 '!$H$30)/('B1 '!$G$31-'B1 '!$G$30))*(L108-'B1 '!$G$30),0))</f>
        <v>135</v>
      </c>
      <c r="N108" s="510"/>
      <c r="P108" s="511"/>
      <c r="Q108" s="524">
        <v>32</v>
      </c>
      <c r="R108" s="524">
        <f>IF(Q108&lt;='B1 '!$L$25,'B1 '!$M$25,IF(AND(Q108&lt;='B1 '!$L$24,Q108&gt;'B1 '!$L$25),0+(('B1 '!$M$25-'B1 '!$M$24)/('B1 '!$L$25-'B1 '!$L$24))*(Q108-'B1 '!$L$24),0))</f>
        <v>47.272727272727273</v>
      </c>
      <c r="S108" s="525"/>
      <c r="T108" s="524"/>
      <c r="U108" s="524"/>
      <c r="V108" s="525"/>
      <c r="W108" s="524">
        <v>160</v>
      </c>
      <c r="X108" s="524">
        <f>IF(W108&lt;='B1 '!$L$29,'B1 '!$M$29,IF(AND(W108&lt;='B1 '!$L$28,W108&gt;'B1 '!$L$29),0+(('B1 '!$M$29-'B1 '!$M$28)/('B1 '!$L$29-'B1 '!$L$28))*(W108-'B1 '!$L$28),0))</f>
        <v>34.285714285714285</v>
      </c>
      <c r="Y108" s="525"/>
      <c r="Z108" s="524">
        <v>16</v>
      </c>
      <c r="AA108" s="524">
        <f>IF(Z108&lt;='B1 '!$L$31,'B1 '!$M$31,IF(AND(Z108&lt;='B1 '!$L$30,Z108&gt;'B1 '!$L$31),0+(('B1 '!$M$31-'B1 '!$M$30)/('B1 '!$L$31-'B1 '!$L$30))*(Z108-'B1 '!$L$30),0))</f>
        <v>135</v>
      </c>
      <c r="AB108" s="511"/>
    </row>
    <row r="109" spans="2:28">
      <c r="B109" s="510"/>
      <c r="C109" s="522"/>
      <c r="D109" s="522"/>
      <c r="E109" s="523"/>
      <c r="F109" s="522"/>
      <c r="G109" s="522"/>
      <c r="H109" s="523"/>
      <c r="I109" s="522">
        <v>165</v>
      </c>
      <c r="J109" s="522">
        <f>IF(I109&lt;='B1 '!$G$29,'B1 '!$H$29,IF(AND(I109&lt;='B1 '!$G$28,I109&gt;'B1 '!$G$29),0+(('B1 '!$H$29-'B1 '!$H$28)/('B1 '!$G$29-'B1 '!$G$28))*(I109-'B1 '!$G$28),0))</f>
        <v>15</v>
      </c>
      <c r="K109" s="523"/>
      <c r="L109" s="685">
        <v>16.5</v>
      </c>
      <c r="M109" s="685">
        <f>IF(L109&lt;='B1 '!$G$31,'B1 '!$H$31,IF(AND(L109&lt;='B1 '!$G$30,L109&gt;'B1 '!$G$31),0+(('B1 '!$H$31-'B1 '!$H$30)/('B1 '!$G$31-'B1 '!$G$30))*(L109-'B1 '!$G$30),0))</f>
        <v>135</v>
      </c>
      <c r="N109" s="510"/>
      <c r="P109" s="511"/>
      <c r="Q109" s="524">
        <v>33</v>
      </c>
      <c r="R109" s="524">
        <f>IF(Q109&lt;='B1 '!$L$25,'B1 '!$M$25,IF(AND(Q109&lt;='B1 '!$L$24,Q109&gt;'B1 '!$L$25),0+(('B1 '!$M$25-'B1 '!$M$24)/('B1 '!$L$25-'B1 '!$L$24))*(Q109-'B1 '!$L$24),0))</f>
        <v>45.454545454545453</v>
      </c>
      <c r="S109" s="525"/>
      <c r="T109" s="524"/>
      <c r="U109" s="524"/>
      <c r="V109" s="525"/>
      <c r="W109" s="524">
        <v>165</v>
      </c>
      <c r="X109" s="524">
        <f>IF(W109&lt;='B1 '!$L$29,'B1 '!$M$29,IF(AND(W109&lt;='B1 '!$L$28,W109&gt;'B1 '!$L$29),0+(('B1 '!$M$29-'B1 '!$M$28)/('B1 '!$L$29-'B1 '!$L$28))*(W109-'B1 '!$L$28),0))</f>
        <v>30</v>
      </c>
      <c r="Y109" s="525"/>
      <c r="Z109" s="524">
        <v>16.5</v>
      </c>
      <c r="AA109" s="524">
        <f>IF(Z109&lt;='B1 '!$L$31,'B1 '!$M$31,IF(AND(Z109&lt;='B1 '!$L$30,Z109&gt;'B1 '!$L$31),0+(('B1 '!$M$31-'B1 '!$M$30)/('B1 '!$L$31-'B1 '!$L$30))*(Z109-'B1 '!$L$30),0))</f>
        <v>135</v>
      </c>
      <c r="AB109" s="511"/>
    </row>
    <row r="110" spans="2:28">
      <c r="B110" s="510"/>
      <c r="C110" s="522"/>
      <c r="D110" s="522"/>
      <c r="E110" s="523"/>
      <c r="F110" s="522"/>
      <c r="G110" s="522"/>
      <c r="H110" s="523"/>
      <c r="I110" s="522">
        <v>170</v>
      </c>
      <c r="J110" s="522">
        <f>IF(I110&lt;='B1 '!$G$29,'B1 '!$H$29,IF(AND(I110&lt;='B1 '!$G$28,I110&gt;'B1 '!$G$29),0+(('B1 '!$H$29-'B1 '!$H$28)/('B1 '!$G$29-'B1 '!$G$28))*(I110-'B1 '!$G$28),0))</f>
        <v>10</v>
      </c>
      <c r="K110" s="523"/>
      <c r="L110" s="685">
        <v>17</v>
      </c>
      <c r="M110" s="685">
        <f>IF(L110&lt;='B1 '!$G$31,'B1 '!$H$31,IF(AND(L110&lt;='B1 '!$G$30,L110&gt;'B1 '!$G$31),0+(('B1 '!$H$31-'B1 '!$H$30)/('B1 '!$G$31-'B1 '!$G$30))*(L110-'B1 '!$G$30),0))</f>
        <v>135</v>
      </c>
      <c r="N110" s="510"/>
      <c r="P110" s="511"/>
      <c r="Q110" s="524">
        <v>34</v>
      </c>
      <c r="R110" s="524">
        <f>IF(Q110&lt;='B1 '!$L$25,'B1 '!$M$25,IF(AND(Q110&lt;='B1 '!$L$24,Q110&gt;'B1 '!$L$25),0+(('B1 '!$M$25-'B1 '!$M$24)/('B1 '!$L$25-'B1 '!$L$24))*(Q110-'B1 '!$L$24),0))</f>
        <v>43.636363636363633</v>
      </c>
      <c r="S110" s="525"/>
      <c r="T110" s="524"/>
      <c r="U110" s="524"/>
      <c r="V110" s="525"/>
      <c r="W110" s="524">
        <v>170</v>
      </c>
      <c r="X110" s="524">
        <f>IF(W110&lt;='B1 '!$L$29,'B1 '!$M$29,IF(AND(W110&lt;='B1 '!$L$28,W110&gt;'B1 '!$L$29),0+(('B1 '!$M$29-'B1 '!$M$28)/('B1 '!$L$29-'B1 '!$L$28))*(W110-'B1 '!$L$28),0))</f>
        <v>25.714285714285712</v>
      </c>
      <c r="Y110" s="525"/>
      <c r="Z110" s="524">
        <v>17</v>
      </c>
      <c r="AA110" s="524">
        <f>IF(Z110&lt;='B1 '!$L$31,'B1 '!$M$31,IF(AND(Z110&lt;='B1 '!$L$30,Z110&gt;'B1 '!$L$31),0+(('B1 '!$M$31-'B1 '!$M$30)/('B1 '!$L$31-'B1 '!$L$30))*(Z110-'B1 '!$L$30),0))</f>
        <v>135</v>
      </c>
      <c r="AB110" s="511"/>
    </row>
    <row r="111" spans="2:28">
      <c r="B111" s="510"/>
      <c r="C111" s="522"/>
      <c r="D111" s="522"/>
      <c r="E111" s="523"/>
      <c r="F111" s="522"/>
      <c r="G111" s="522"/>
      <c r="H111" s="523"/>
      <c r="I111" s="522">
        <v>175</v>
      </c>
      <c r="J111" s="522">
        <f>IF(I111&lt;='B1 '!$G$29,'B1 '!$H$29,IF(AND(I111&lt;='B1 '!$G$28,I111&gt;'B1 '!$G$29),0+(('B1 '!$H$29-'B1 '!$H$28)/('B1 '!$G$29-'B1 '!$G$28))*(I111-'B1 '!$G$28),0))</f>
        <v>5</v>
      </c>
      <c r="K111" s="523"/>
      <c r="L111" s="685">
        <v>17.5</v>
      </c>
      <c r="M111" s="685">
        <f>IF(L111&lt;='B1 '!$G$31,'B1 '!$H$31,IF(AND(L111&lt;='B1 '!$G$30,L111&gt;'B1 '!$G$31),0+(('B1 '!$H$31-'B1 '!$H$30)/('B1 '!$G$31-'B1 '!$G$30))*(L111-'B1 '!$G$30),0))</f>
        <v>135</v>
      </c>
      <c r="N111" s="510"/>
      <c r="P111" s="511"/>
      <c r="Q111" s="524">
        <v>35</v>
      </c>
      <c r="R111" s="524">
        <f>IF(Q111&lt;='B1 '!$L$25,'B1 '!$M$25,IF(AND(Q111&lt;='B1 '!$L$24,Q111&gt;'B1 '!$L$25),0+(('B1 '!$M$25-'B1 '!$M$24)/('B1 '!$L$25-'B1 '!$L$24))*(Q111-'B1 '!$L$24),0))</f>
        <v>41.81818181818182</v>
      </c>
      <c r="S111" s="525"/>
      <c r="T111" s="524"/>
      <c r="U111" s="524"/>
      <c r="V111" s="525"/>
      <c r="W111" s="524">
        <v>175</v>
      </c>
      <c r="X111" s="524">
        <f>IF(W111&lt;='B1 '!$L$29,'B1 '!$M$29,IF(AND(W111&lt;='B1 '!$L$28,W111&gt;'B1 '!$L$29),0+(('B1 '!$M$29-'B1 '!$M$28)/('B1 '!$L$29-'B1 '!$L$28))*(W111-'B1 '!$L$28),0))</f>
        <v>21.428571428571427</v>
      </c>
      <c r="Y111" s="525"/>
      <c r="Z111" s="524">
        <v>17.5</v>
      </c>
      <c r="AA111" s="524">
        <f>IF(Z111&lt;='B1 '!$L$31,'B1 '!$M$31,IF(AND(Z111&lt;='B1 '!$L$30,Z111&gt;'B1 '!$L$31),0+(('B1 '!$M$31-'B1 '!$M$30)/('B1 '!$L$31-'B1 '!$L$30))*(Z111-'B1 '!$L$30),0))</f>
        <v>135</v>
      </c>
      <c r="AB111" s="511"/>
    </row>
    <row r="112" spans="2:28">
      <c r="B112" s="510"/>
      <c r="C112" s="522"/>
      <c r="D112" s="522"/>
      <c r="E112" s="523"/>
      <c r="F112" s="522"/>
      <c r="G112" s="522"/>
      <c r="H112" s="523"/>
      <c r="I112" s="522">
        <v>180</v>
      </c>
      <c r="J112" s="522">
        <f>IF(I112&lt;='B1 '!$G$29,'B1 '!$H$29,IF(AND(I112&lt;='B1 '!$G$28,I112&gt;'B1 '!$G$29),0+(('B1 '!$H$29-'B1 '!$H$28)/('B1 '!$G$29-'B1 '!$G$28))*(I112-'B1 '!$G$28),0))</f>
        <v>0</v>
      </c>
      <c r="K112" s="523"/>
      <c r="L112" s="685">
        <v>18</v>
      </c>
      <c r="M112" s="685">
        <f>IF(L112&lt;='B1 '!$G$31,'B1 '!$H$31,IF(AND(L112&lt;='B1 '!$G$30,L112&gt;'B1 '!$G$31),0+(('B1 '!$H$31-'B1 '!$H$30)/('B1 '!$G$31-'B1 '!$G$30))*(L112-'B1 '!$G$30),0))</f>
        <v>135</v>
      </c>
      <c r="N112" s="510"/>
      <c r="P112" s="511"/>
      <c r="Q112" s="524">
        <v>36</v>
      </c>
      <c r="R112" s="524">
        <f>IF(Q112&lt;='B1 '!$L$25,'B1 '!$M$25,IF(AND(Q112&lt;='B1 '!$L$24,Q112&gt;'B1 '!$L$25),0+(('B1 '!$M$25-'B1 '!$M$24)/('B1 '!$L$25-'B1 '!$L$24))*(Q112-'B1 '!$L$24),0))</f>
        <v>40</v>
      </c>
      <c r="S112" s="525"/>
      <c r="T112" s="524"/>
      <c r="U112" s="524"/>
      <c r="V112" s="525"/>
      <c r="W112" s="524">
        <v>180</v>
      </c>
      <c r="X112" s="524">
        <f>IF(W112&lt;='B1 '!$L$29,'B1 '!$M$29,IF(AND(W112&lt;='B1 '!$L$28,W112&gt;'B1 '!$L$29),0+(('B1 '!$M$29-'B1 '!$M$28)/('B1 '!$L$29-'B1 '!$L$28))*(W112-'B1 '!$L$28),0))</f>
        <v>17.142857142857142</v>
      </c>
      <c r="Y112" s="525"/>
      <c r="Z112" s="524">
        <v>18</v>
      </c>
      <c r="AA112" s="524">
        <f>IF(Z112&lt;='B1 '!$L$31,'B1 '!$M$31,IF(AND(Z112&lt;='B1 '!$L$30,Z112&gt;'B1 '!$L$31),0+(('B1 '!$M$31-'B1 '!$M$30)/('B1 '!$L$31-'B1 '!$L$30))*(Z112-'B1 '!$L$30),0))</f>
        <v>135</v>
      </c>
      <c r="AB112" s="511"/>
    </row>
    <row r="113" spans="2:28">
      <c r="B113" s="510"/>
      <c r="C113" s="522"/>
      <c r="D113" s="522"/>
      <c r="E113" s="523"/>
      <c r="F113" s="522"/>
      <c r="G113" s="522"/>
      <c r="H113" s="523"/>
      <c r="I113" s="522">
        <v>185</v>
      </c>
      <c r="J113" s="522">
        <f>IF(I113&lt;='B1 '!$G$29,'B1 '!$H$29,IF(AND(I113&lt;='B1 '!$G$28,I113&gt;'B1 '!$G$29),0+(('B1 '!$H$29-'B1 '!$H$28)/('B1 '!$G$29-'B1 '!$G$28))*(I113-'B1 '!$G$28),0))</f>
        <v>0</v>
      </c>
      <c r="K113" s="523"/>
      <c r="L113" s="685">
        <v>18.5</v>
      </c>
      <c r="M113" s="685">
        <f>IF(L113&lt;='B1 '!$G$31,'B1 '!$H$31,IF(AND(L113&lt;='B1 '!$G$30,L113&gt;'B1 '!$G$31),0+(('B1 '!$H$31-'B1 '!$H$30)/('B1 '!$G$31-'B1 '!$G$30))*(L113-'B1 '!$G$30),0))</f>
        <v>135</v>
      </c>
      <c r="N113" s="510"/>
      <c r="P113" s="511"/>
      <c r="Q113" s="524">
        <v>37</v>
      </c>
      <c r="R113" s="524">
        <f>IF(Q113&lt;='B1 '!$L$25,'B1 '!$M$25,IF(AND(Q113&lt;='B1 '!$L$24,Q113&gt;'B1 '!$L$25),0+(('B1 '!$M$25-'B1 '!$M$24)/('B1 '!$L$25-'B1 '!$L$24))*(Q113-'B1 '!$L$24),0))</f>
        <v>38.18181818181818</v>
      </c>
      <c r="S113" s="525"/>
      <c r="T113" s="524"/>
      <c r="U113" s="524"/>
      <c r="V113" s="525"/>
      <c r="W113" s="524">
        <v>185</v>
      </c>
      <c r="X113" s="524">
        <f>IF(W113&lt;='B1 '!$L$29,'B1 '!$M$29,IF(AND(W113&lt;='B1 '!$L$28,W113&gt;'B1 '!$L$29),0+(('B1 '!$M$29-'B1 '!$M$28)/('B1 '!$L$29-'B1 '!$L$28))*(W113-'B1 '!$L$28),0))</f>
        <v>12.857142857142856</v>
      </c>
      <c r="Y113" s="525"/>
      <c r="Z113" s="524">
        <v>18.5</v>
      </c>
      <c r="AA113" s="524">
        <f>IF(Z113&lt;='B1 '!$L$31,'B1 '!$M$31,IF(AND(Z113&lt;='B1 '!$L$30,Z113&gt;'B1 '!$L$31),0+(('B1 '!$M$31-'B1 '!$M$30)/('B1 '!$L$31-'B1 '!$L$30))*(Z113-'B1 '!$L$30),0))</f>
        <v>135</v>
      </c>
      <c r="AB113" s="511"/>
    </row>
    <row r="114" spans="2:28">
      <c r="B114" s="510"/>
      <c r="C114" s="522"/>
      <c r="D114" s="522"/>
      <c r="E114" s="523"/>
      <c r="F114" s="522"/>
      <c r="G114" s="522"/>
      <c r="H114" s="523"/>
      <c r="I114" s="522">
        <v>190</v>
      </c>
      <c r="J114" s="522">
        <f>IF(I114&lt;='B1 '!$G$29,'B1 '!$H$29,IF(AND(I114&lt;='B1 '!$G$28,I114&gt;'B1 '!$G$29),0+(('B1 '!$H$29-'B1 '!$H$28)/('B1 '!$G$29-'B1 '!$G$28))*(I114-'B1 '!$G$28),0))</f>
        <v>0</v>
      </c>
      <c r="K114" s="523"/>
      <c r="L114" s="685">
        <v>19</v>
      </c>
      <c r="M114" s="685">
        <f>IF(L114&lt;='B1 '!$G$31,'B1 '!$H$31,IF(AND(L114&lt;='B1 '!$G$30,L114&gt;'B1 '!$G$31),0+(('B1 '!$H$31-'B1 '!$H$30)/('B1 '!$G$31-'B1 '!$G$30))*(L114-'B1 '!$G$30),0))</f>
        <v>135</v>
      </c>
      <c r="N114" s="510"/>
      <c r="P114" s="511"/>
      <c r="Q114" s="524">
        <v>38</v>
      </c>
      <c r="R114" s="524">
        <f>IF(Q114&lt;='B1 '!$L$25,'B1 '!$M$25,IF(AND(Q114&lt;='B1 '!$L$24,Q114&gt;'B1 '!$L$25),0+(('B1 '!$M$25-'B1 '!$M$24)/('B1 '!$L$25-'B1 '!$L$24))*(Q114-'B1 '!$L$24),0))</f>
        <v>36.36363636363636</v>
      </c>
      <c r="S114" s="525"/>
      <c r="T114" s="524"/>
      <c r="U114" s="524"/>
      <c r="V114" s="525"/>
      <c r="W114" s="524">
        <v>190</v>
      </c>
      <c r="X114" s="524">
        <f>IF(W114&lt;='B1 '!$L$29,'B1 '!$M$29,IF(AND(W114&lt;='B1 '!$L$28,W114&gt;'B1 '!$L$29),0+(('B1 '!$M$29-'B1 '!$M$28)/('B1 '!$L$29-'B1 '!$L$28))*(W114-'B1 '!$L$28),0))</f>
        <v>8.5714285714285712</v>
      </c>
      <c r="Y114" s="525"/>
      <c r="Z114" s="524">
        <v>19</v>
      </c>
      <c r="AA114" s="524">
        <f>IF(Z114&lt;='B1 '!$L$31,'B1 '!$M$31,IF(AND(Z114&lt;='B1 '!$L$30,Z114&gt;'B1 '!$L$31),0+(('B1 '!$M$31-'B1 '!$M$30)/('B1 '!$L$31-'B1 '!$L$30))*(Z114-'B1 '!$L$30),0))</f>
        <v>135</v>
      </c>
      <c r="AB114" s="511"/>
    </row>
    <row r="115" spans="2:28">
      <c r="B115" s="510"/>
      <c r="C115" s="522"/>
      <c r="D115" s="522"/>
      <c r="E115" s="523"/>
      <c r="F115" s="522"/>
      <c r="G115" s="522"/>
      <c r="H115" s="523"/>
      <c r="I115" s="522">
        <v>195</v>
      </c>
      <c r="J115" s="522">
        <f>IF(I115&lt;='B1 '!$G$29,'B1 '!$H$29,IF(AND(I115&lt;='B1 '!$G$28,I115&gt;'B1 '!$G$29),0+(('B1 '!$H$29-'B1 '!$H$28)/('B1 '!$G$29-'B1 '!$G$28))*(I115-'B1 '!$G$28),0))</f>
        <v>0</v>
      </c>
      <c r="K115" s="523"/>
      <c r="L115" s="685">
        <v>19.5</v>
      </c>
      <c r="M115" s="685">
        <f>IF(L115&lt;='B1 '!$G$31,'B1 '!$H$31,IF(AND(L115&lt;='B1 '!$G$30,L115&gt;'B1 '!$G$31),0+(('B1 '!$H$31-'B1 '!$H$30)/('B1 '!$G$31-'B1 '!$G$30))*(L115-'B1 '!$G$30),0))</f>
        <v>135</v>
      </c>
      <c r="N115" s="510"/>
      <c r="P115" s="511"/>
      <c r="Q115" s="524">
        <v>39</v>
      </c>
      <c r="R115" s="524">
        <f>IF(Q115&lt;='B1 '!$L$25,'B1 '!$M$25,IF(AND(Q115&lt;='B1 '!$L$24,Q115&gt;'B1 '!$L$25),0+(('B1 '!$M$25-'B1 '!$M$24)/('B1 '!$L$25-'B1 '!$L$24))*(Q115-'B1 '!$L$24),0))</f>
        <v>34.545454545454547</v>
      </c>
      <c r="S115" s="525"/>
      <c r="T115" s="524"/>
      <c r="U115" s="524"/>
      <c r="V115" s="525"/>
      <c r="W115" s="524">
        <v>195</v>
      </c>
      <c r="X115" s="524">
        <f>IF(W115&lt;='B1 '!$L$29,'B1 '!$M$29,IF(AND(W115&lt;='B1 '!$L$28,W115&gt;'B1 '!$L$29),0+(('B1 '!$M$29-'B1 '!$M$28)/('B1 '!$L$29-'B1 '!$L$28))*(W115-'B1 '!$L$28),0))</f>
        <v>4.2857142857142856</v>
      </c>
      <c r="Y115" s="525"/>
      <c r="Z115" s="524">
        <v>19.5</v>
      </c>
      <c r="AA115" s="524">
        <f>IF(Z115&lt;='B1 '!$L$31,'B1 '!$M$31,IF(AND(Z115&lt;='B1 '!$L$30,Z115&gt;'B1 '!$L$31),0+(('B1 '!$M$31-'B1 '!$M$30)/('B1 '!$L$31-'B1 '!$L$30))*(Z115-'B1 '!$L$30),0))</f>
        <v>135</v>
      </c>
      <c r="AB115" s="511"/>
    </row>
    <row r="116" spans="2:28">
      <c r="B116" s="510"/>
      <c r="C116" s="522"/>
      <c r="D116" s="522"/>
      <c r="E116" s="523"/>
      <c r="F116" s="522"/>
      <c r="G116" s="522"/>
      <c r="H116" s="523"/>
      <c r="I116" s="522">
        <v>200</v>
      </c>
      <c r="J116" s="522">
        <f>IF(I116&lt;='B1 '!$G$29,'B1 '!$H$29,IF(AND(I116&lt;='B1 '!$G$28,I116&gt;'B1 '!$G$29),0+(('B1 '!$H$29-'B1 '!$H$28)/('B1 '!$G$29-'B1 '!$G$28))*(I116-'B1 '!$G$28),0))</f>
        <v>0</v>
      </c>
      <c r="K116" s="523"/>
      <c r="L116" s="685">
        <v>20</v>
      </c>
      <c r="M116" s="685">
        <f>IF(L116&lt;='B1 '!$G$31,'B1 '!$H$31,IF(AND(L116&lt;='B1 '!$G$30,L116&gt;'B1 '!$G$31),0+(('B1 '!$H$31-'B1 '!$H$30)/('B1 '!$G$31-'B1 '!$G$30))*(L116-'B1 '!$G$30),0))</f>
        <v>135</v>
      </c>
      <c r="N116" s="510"/>
      <c r="P116" s="511"/>
      <c r="Q116" s="524">
        <v>40</v>
      </c>
      <c r="R116" s="524">
        <f>IF(Q116&lt;='B1 '!$L$25,'B1 '!$M$25,IF(AND(Q116&lt;='B1 '!$L$24,Q116&gt;'B1 '!$L$25),0+(('B1 '!$M$25-'B1 '!$M$24)/('B1 '!$L$25-'B1 '!$L$24))*(Q116-'B1 '!$L$24),0))</f>
        <v>32.727272727272727</v>
      </c>
      <c r="S116" s="525"/>
      <c r="T116" s="524"/>
      <c r="U116" s="524"/>
      <c r="V116" s="525"/>
      <c r="W116" s="524">
        <v>200</v>
      </c>
      <c r="X116" s="524">
        <f>IF(W116&lt;='B1 '!$L$29,'B1 '!$M$29,IF(AND(W116&lt;='B1 '!$L$28,W116&gt;'B1 '!$L$29),0+(('B1 '!$M$29-'B1 '!$M$28)/('B1 '!$L$29-'B1 '!$L$28))*(W116-'B1 '!$L$28),0))</f>
        <v>0</v>
      </c>
      <c r="Y116" s="525"/>
      <c r="Z116" s="524">
        <v>20</v>
      </c>
      <c r="AA116" s="524">
        <f>IF(Z116&lt;='B1 '!$L$31,'B1 '!$M$31,IF(AND(Z116&lt;='B1 '!$L$30,Z116&gt;'B1 '!$L$31),0+(('B1 '!$M$31-'B1 '!$M$30)/('B1 '!$L$31-'B1 '!$L$30))*(Z116-'B1 '!$L$30),0))</f>
        <v>135</v>
      </c>
      <c r="AB116" s="511"/>
    </row>
    <row r="117" spans="2:28">
      <c r="B117" s="510"/>
      <c r="C117" s="522"/>
      <c r="D117" s="522"/>
      <c r="E117" s="523"/>
      <c r="F117" s="522"/>
      <c r="G117" s="522"/>
      <c r="H117" s="523"/>
      <c r="I117" s="522">
        <v>205</v>
      </c>
      <c r="J117" s="522">
        <f>IF(I117&lt;='B1 '!$G$29,'B1 '!$H$29,IF(AND(I117&lt;='B1 '!$G$28,I117&gt;'B1 '!$G$29),0+(('B1 '!$H$29-'B1 '!$H$28)/('B1 '!$G$29-'B1 '!$G$28))*(I117-'B1 '!$G$28),0))</f>
        <v>0</v>
      </c>
      <c r="K117" s="523"/>
      <c r="L117" s="685">
        <v>20.5</v>
      </c>
      <c r="M117" s="685">
        <f>IF(L117&lt;='B1 '!$G$31,'B1 '!$H$31,IF(AND(L117&lt;='B1 '!$G$30,L117&gt;'B1 '!$G$31),0+(('B1 '!$H$31-'B1 '!$H$30)/('B1 '!$G$31-'B1 '!$G$30))*(L117-'B1 '!$G$30),0))</f>
        <v>135</v>
      </c>
      <c r="N117" s="510"/>
      <c r="P117" s="511"/>
      <c r="Q117" s="524">
        <v>41</v>
      </c>
      <c r="R117" s="524">
        <f>IF(Q117&lt;='B1 '!$L$25,'B1 '!$M$25,IF(AND(Q117&lt;='B1 '!$L$24,Q117&gt;'B1 '!$L$25),0+(('B1 '!$M$25-'B1 '!$M$24)/('B1 '!$L$25-'B1 '!$L$24))*(Q117-'B1 '!$L$24),0))</f>
        <v>30.909090909090907</v>
      </c>
      <c r="S117" s="525"/>
      <c r="T117" s="524"/>
      <c r="U117" s="524"/>
      <c r="V117" s="525"/>
      <c r="W117" s="524">
        <v>205</v>
      </c>
      <c r="X117" s="524">
        <f>IF(W117&lt;='B1 '!$L$29,'B1 '!$M$29,IF(AND(W117&lt;='B1 '!$L$28,W117&gt;'B1 '!$L$29),0+(('B1 '!$M$29-'B1 '!$M$28)/('B1 '!$L$29-'B1 '!$L$28))*(W117-'B1 '!$L$28),0))</f>
        <v>0</v>
      </c>
      <c r="Y117" s="525"/>
      <c r="Z117" s="524">
        <v>20.5</v>
      </c>
      <c r="AA117" s="524">
        <f>IF(Z117&lt;='B1 '!$L$31,'B1 '!$M$31,IF(AND(Z117&lt;='B1 '!$L$30,Z117&gt;'B1 '!$L$31),0+(('B1 '!$M$31-'B1 '!$M$30)/('B1 '!$L$31-'B1 '!$L$30))*(Z117-'B1 '!$L$30),0))</f>
        <v>135</v>
      </c>
      <c r="AB117" s="511"/>
    </row>
    <row r="118" spans="2:28">
      <c r="B118" s="510"/>
      <c r="C118" s="522"/>
      <c r="D118" s="522"/>
      <c r="E118" s="523"/>
      <c r="F118" s="522"/>
      <c r="G118" s="522"/>
      <c r="H118" s="523"/>
      <c r="I118" s="522">
        <v>210</v>
      </c>
      <c r="J118" s="522">
        <f>IF(I118&lt;='B1 '!$G$29,'B1 '!$H$29,IF(AND(I118&lt;='B1 '!$G$28,I118&gt;'B1 '!$G$29),0+(('B1 '!$H$29-'B1 '!$H$28)/('B1 '!$G$29-'B1 '!$G$28))*(I118-'B1 '!$G$28),0))</f>
        <v>0</v>
      </c>
      <c r="K118" s="523"/>
      <c r="L118" s="685">
        <v>21</v>
      </c>
      <c r="M118" s="685">
        <f>IF(L118&lt;='B1 '!$G$31,'B1 '!$H$31,IF(AND(L118&lt;='B1 '!$G$30,L118&gt;'B1 '!$G$31),0+(('B1 '!$H$31-'B1 '!$H$30)/('B1 '!$G$31-'B1 '!$G$30))*(L118-'B1 '!$G$30),0))</f>
        <v>135</v>
      </c>
      <c r="N118" s="510"/>
      <c r="P118" s="511"/>
      <c r="Q118" s="524">
        <v>42</v>
      </c>
      <c r="R118" s="524">
        <f>IF(Q118&lt;='B1 '!$L$25,'B1 '!$M$25,IF(AND(Q118&lt;='B1 '!$L$24,Q118&gt;'B1 '!$L$25),0+(('B1 '!$M$25-'B1 '!$M$24)/('B1 '!$L$25-'B1 '!$L$24))*(Q118-'B1 '!$L$24),0))</f>
        <v>29.09090909090909</v>
      </c>
      <c r="S118" s="525"/>
      <c r="T118" s="524"/>
      <c r="U118" s="524"/>
      <c r="V118" s="525"/>
      <c r="W118" s="524">
        <v>210</v>
      </c>
      <c r="X118" s="524">
        <f>IF(W118&lt;='B1 '!$L$29,'B1 '!$M$29,IF(AND(W118&lt;='B1 '!$L$28,W118&gt;'B1 '!$L$29),0+(('B1 '!$M$29-'B1 '!$M$28)/('B1 '!$L$29-'B1 '!$L$28))*(W118-'B1 '!$L$28),0))</f>
        <v>0</v>
      </c>
      <c r="Y118" s="525"/>
      <c r="Z118" s="524">
        <v>21</v>
      </c>
      <c r="AA118" s="524">
        <f>IF(Z118&lt;='B1 '!$L$31,'B1 '!$M$31,IF(AND(Z118&lt;='B1 '!$L$30,Z118&gt;'B1 '!$L$31),0+(('B1 '!$M$31-'B1 '!$M$30)/('B1 '!$L$31-'B1 '!$L$30))*(Z118-'B1 '!$L$30),0))</f>
        <v>135</v>
      </c>
      <c r="AB118" s="511"/>
    </row>
    <row r="119" spans="2:28">
      <c r="B119" s="510"/>
      <c r="C119" s="522"/>
      <c r="D119" s="522"/>
      <c r="E119" s="523"/>
      <c r="F119" s="522"/>
      <c r="G119" s="522"/>
      <c r="H119" s="523"/>
      <c r="I119" s="522"/>
      <c r="J119" s="522"/>
      <c r="K119" s="523"/>
      <c r="L119" s="685">
        <v>21.5</v>
      </c>
      <c r="M119" s="685">
        <f>IF(L119&lt;='B1 '!$G$31,'B1 '!$H$31,IF(AND(L119&lt;='B1 '!$G$30,L119&gt;'B1 '!$G$31),0+(('B1 '!$H$31-'B1 '!$H$30)/('B1 '!$G$31-'B1 '!$G$30))*(L119-'B1 '!$G$30),0))</f>
        <v>135</v>
      </c>
      <c r="N119" s="510"/>
      <c r="P119" s="511"/>
      <c r="Q119" s="524">
        <v>43</v>
      </c>
      <c r="R119" s="524">
        <f>IF(Q119&lt;='B1 '!$L$25,'B1 '!$M$25,IF(AND(Q119&lt;='B1 '!$L$24,Q119&gt;'B1 '!$L$25),0+(('B1 '!$M$25-'B1 '!$M$24)/('B1 '!$L$25-'B1 '!$L$24))*(Q119-'B1 '!$L$24),0))</f>
        <v>27.272727272727273</v>
      </c>
      <c r="S119" s="525"/>
      <c r="T119" s="524"/>
      <c r="U119" s="524"/>
      <c r="V119" s="525"/>
      <c r="W119" s="524"/>
      <c r="X119" s="524"/>
      <c r="Y119" s="525"/>
      <c r="Z119" s="524">
        <v>21.5</v>
      </c>
      <c r="AA119" s="524">
        <f>IF(Z119&lt;='B1 '!$L$31,'B1 '!$M$31,IF(AND(Z119&lt;='B1 '!$L$30,Z119&gt;'B1 '!$L$31),0+(('B1 '!$M$31-'B1 '!$M$30)/('B1 '!$L$31-'B1 '!$L$30))*(Z119-'B1 '!$L$30),0))</f>
        <v>135</v>
      </c>
      <c r="AB119" s="511"/>
    </row>
    <row r="120" spans="2:28">
      <c r="B120" s="510"/>
      <c r="C120" s="522"/>
      <c r="D120" s="522"/>
      <c r="E120" s="523"/>
      <c r="F120" s="522"/>
      <c r="G120" s="522"/>
      <c r="H120" s="523"/>
      <c r="I120" s="522"/>
      <c r="J120" s="522"/>
      <c r="K120" s="523"/>
      <c r="L120" s="685">
        <v>22</v>
      </c>
      <c r="M120" s="685">
        <f>IF(L120&lt;='B1 '!$G$31,'B1 '!$H$31,IF(AND(L120&lt;='B1 '!$G$30,L120&gt;'B1 '!$G$31),0+(('B1 '!$H$31-'B1 '!$H$30)/('B1 '!$G$31-'B1 '!$G$30))*(L120-'B1 '!$G$30),0))</f>
        <v>135</v>
      </c>
      <c r="N120" s="510"/>
      <c r="P120" s="511"/>
      <c r="Q120" s="524">
        <v>44</v>
      </c>
      <c r="R120" s="524">
        <f>IF(Q120&lt;='B1 '!$L$25,'B1 '!$M$25,IF(AND(Q120&lt;='B1 '!$L$24,Q120&gt;'B1 '!$L$25),0+(('B1 '!$M$25-'B1 '!$M$24)/('B1 '!$L$25-'B1 '!$L$24))*(Q120-'B1 '!$L$24),0))</f>
        <v>25.454545454545453</v>
      </c>
      <c r="S120" s="525"/>
      <c r="T120" s="524"/>
      <c r="U120" s="524"/>
      <c r="V120" s="525"/>
      <c r="W120" s="524"/>
      <c r="X120" s="524"/>
      <c r="Y120" s="525"/>
      <c r="Z120" s="524">
        <v>22</v>
      </c>
      <c r="AA120" s="524">
        <f>IF(Z120&lt;='B1 '!$L$31,'B1 '!$M$31,IF(AND(Z120&lt;='B1 '!$L$30,Z120&gt;'B1 '!$L$31),0+(('B1 '!$M$31-'B1 '!$M$30)/('B1 '!$L$31-'B1 '!$L$30))*(Z120-'B1 '!$L$30),0))</f>
        <v>135</v>
      </c>
      <c r="AB120" s="511"/>
    </row>
    <row r="121" spans="2:28">
      <c r="B121" s="510"/>
      <c r="C121" s="522"/>
      <c r="D121" s="522"/>
      <c r="E121" s="523"/>
      <c r="F121" s="522"/>
      <c r="G121" s="522"/>
      <c r="H121" s="523"/>
      <c r="I121" s="522"/>
      <c r="J121" s="522"/>
      <c r="K121" s="523"/>
      <c r="L121" s="685">
        <v>22.5</v>
      </c>
      <c r="M121" s="685">
        <f>IF(L121&lt;='B1 '!$G$31,'B1 '!$H$31,IF(AND(L121&lt;='B1 '!$G$30,L121&gt;'B1 '!$G$31),0+(('B1 '!$H$31-'B1 '!$H$30)/('B1 '!$G$31-'B1 '!$G$30))*(L121-'B1 '!$G$30),0))</f>
        <v>135</v>
      </c>
      <c r="N121" s="510"/>
      <c r="P121" s="511"/>
      <c r="Q121" s="524">
        <v>45</v>
      </c>
      <c r="R121" s="524">
        <f>IF(Q121&lt;='B1 '!$L$25,'B1 '!$M$25,IF(AND(Q121&lt;='B1 '!$L$24,Q121&gt;'B1 '!$L$25),0+(('B1 '!$M$25-'B1 '!$M$24)/('B1 '!$L$25-'B1 '!$L$24))*(Q121-'B1 '!$L$24),0))</f>
        <v>23.636363636363637</v>
      </c>
      <c r="S121" s="525"/>
      <c r="T121" s="524"/>
      <c r="U121" s="524"/>
      <c r="V121" s="525"/>
      <c r="W121" s="524"/>
      <c r="X121" s="524"/>
      <c r="Y121" s="525"/>
      <c r="Z121" s="524">
        <v>22.5</v>
      </c>
      <c r="AA121" s="524">
        <f>IF(Z121&lt;='B1 '!$L$31,'B1 '!$M$31,IF(AND(Z121&lt;='B1 '!$L$30,Z121&gt;'B1 '!$L$31),0+(('B1 '!$M$31-'B1 '!$M$30)/('B1 '!$L$31-'B1 '!$L$30))*(Z121-'B1 '!$L$30),0))</f>
        <v>135</v>
      </c>
      <c r="AB121" s="511"/>
    </row>
    <row r="122" spans="2:28">
      <c r="B122" s="510"/>
      <c r="C122" s="522"/>
      <c r="D122" s="522"/>
      <c r="E122" s="523"/>
      <c r="F122" s="522"/>
      <c r="G122" s="522"/>
      <c r="H122" s="523"/>
      <c r="I122" s="522"/>
      <c r="J122" s="522"/>
      <c r="K122" s="523"/>
      <c r="L122" s="685">
        <v>23</v>
      </c>
      <c r="M122" s="685">
        <f>IF(L122&lt;='B1 '!$G$31,'B1 '!$H$31,IF(AND(L122&lt;='B1 '!$G$30,L122&gt;'B1 '!$G$31),0+(('B1 '!$H$31-'B1 '!$H$30)/('B1 '!$G$31-'B1 '!$G$30))*(L122-'B1 '!$G$30),0))</f>
        <v>135</v>
      </c>
      <c r="N122" s="510"/>
      <c r="P122" s="511"/>
      <c r="Q122" s="524">
        <v>46</v>
      </c>
      <c r="R122" s="524">
        <f>IF(Q122&lt;='B1 '!$L$25,'B1 '!$M$25,IF(AND(Q122&lt;='B1 '!$L$24,Q122&gt;'B1 '!$L$25),0+(('B1 '!$M$25-'B1 '!$M$24)/('B1 '!$L$25-'B1 '!$L$24))*(Q122-'B1 '!$L$24),0))</f>
        <v>21.818181818181817</v>
      </c>
      <c r="S122" s="525"/>
      <c r="T122" s="524"/>
      <c r="U122" s="524"/>
      <c r="V122" s="525"/>
      <c r="W122" s="524"/>
      <c r="X122" s="524"/>
      <c r="Y122" s="525"/>
      <c r="Z122" s="524">
        <v>23</v>
      </c>
      <c r="AA122" s="524">
        <f>IF(Z122&lt;='B1 '!$L$31,'B1 '!$M$31,IF(AND(Z122&lt;='B1 '!$L$30,Z122&gt;'B1 '!$L$31),0+(('B1 '!$M$31-'B1 '!$M$30)/('B1 '!$L$31-'B1 '!$L$30))*(Z122-'B1 '!$L$30),0))</f>
        <v>135</v>
      </c>
      <c r="AB122" s="511"/>
    </row>
    <row r="123" spans="2:28">
      <c r="B123" s="510"/>
      <c r="C123" s="522"/>
      <c r="D123" s="522"/>
      <c r="E123" s="523"/>
      <c r="F123" s="522"/>
      <c r="G123" s="522"/>
      <c r="H123" s="523"/>
      <c r="I123" s="522"/>
      <c r="J123" s="522"/>
      <c r="K123" s="523"/>
      <c r="L123" s="685">
        <v>23.5</v>
      </c>
      <c r="M123" s="685">
        <f>IF(L123&lt;='B1 '!$G$31,'B1 '!$H$31,IF(AND(L123&lt;='B1 '!$G$30,L123&gt;'B1 '!$G$31),0+(('B1 '!$H$31-'B1 '!$H$30)/('B1 '!$G$31-'B1 '!$G$30))*(L123-'B1 '!$G$30),0))</f>
        <v>135</v>
      </c>
      <c r="N123" s="510"/>
      <c r="P123" s="511"/>
      <c r="Q123" s="524">
        <v>47</v>
      </c>
      <c r="R123" s="524">
        <f>IF(Q123&lt;='B1 '!$L$25,'B1 '!$M$25,IF(AND(Q123&lt;='B1 '!$L$24,Q123&gt;'B1 '!$L$25),0+(('B1 '!$M$25-'B1 '!$M$24)/('B1 '!$L$25-'B1 '!$L$24))*(Q123-'B1 '!$L$24),0))</f>
        <v>20</v>
      </c>
      <c r="S123" s="525"/>
      <c r="T123" s="524"/>
      <c r="U123" s="524"/>
      <c r="V123" s="525"/>
      <c r="W123" s="524"/>
      <c r="X123" s="524"/>
      <c r="Y123" s="525"/>
      <c r="Z123" s="524">
        <v>23.5</v>
      </c>
      <c r="AA123" s="524">
        <f>IF(Z123&lt;='B1 '!$L$31,'B1 '!$M$31,IF(AND(Z123&lt;='B1 '!$L$30,Z123&gt;'B1 '!$L$31),0+(('B1 '!$M$31-'B1 '!$M$30)/('B1 '!$L$31-'B1 '!$L$30))*(Z123-'B1 '!$L$30),0))</f>
        <v>135</v>
      </c>
      <c r="AB123" s="511"/>
    </row>
    <row r="124" spans="2:28">
      <c r="B124" s="510"/>
      <c r="C124" s="522"/>
      <c r="D124" s="522"/>
      <c r="E124" s="523"/>
      <c r="F124" s="522"/>
      <c r="G124" s="522"/>
      <c r="H124" s="523"/>
      <c r="I124" s="522"/>
      <c r="J124" s="522"/>
      <c r="K124" s="523"/>
      <c r="L124" s="685">
        <v>24</v>
      </c>
      <c r="M124" s="685">
        <f>IF(L124&lt;='B1 '!$G$31,'B1 '!$H$31,IF(AND(L124&lt;='B1 '!$G$30,L124&gt;'B1 '!$G$31),0+(('B1 '!$H$31-'B1 '!$H$30)/('B1 '!$G$31-'B1 '!$G$30))*(L124-'B1 '!$G$30),0))</f>
        <v>135</v>
      </c>
      <c r="N124" s="510"/>
      <c r="P124" s="511"/>
      <c r="Q124" s="524">
        <v>48</v>
      </c>
      <c r="R124" s="524">
        <f>IF(Q124&lt;='B1 '!$L$25,'B1 '!$M$25,IF(AND(Q124&lt;='B1 '!$L$24,Q124&gt;'B1 '!$L$25),0+(('B1 '!$M$25-'B1 '!$M$24)/('B1 '!$L$25-'B1 '!$L$24))*(Q124-'B1 '!$L$24),0))</f>
        <v>18.18181818181818</v>
      </c>
      <c r="S124" s="525"/>
      <c r="T124" s="524"/>
      <c r="U124" s="524"/>
      <c r="V124" s="525"/>
      <c r="W124" s="524"/>
      <c r="X124" s="524"/>
      <c r="Y124" s="525"/>
      <c r="Z124" s="524">
        <v>24</v>
      </c>
      <c r="AA124" s="524">
        <f>IF(Z124&lt;='B1 '!$L$31,'B1 '!$M$31,IF(AND(Z124&lt;='B1 '!$L$30,Z124&gt;'B1 '!$L$31),0+(('B1 '!$M$31-'B1 '!$M$30)/('B1 '!$L$31-'B1 '!$L$30))*(Z124-'B1 '!$L$30),0))</f>
        <v>135</v>
      </c>
      <c r="AB124" s="511"/>
    </row>
    <row r="125" spans="2:28">
      <c r="B125" s="510"/>
      <c r="C125" s="522"/>
      <c r="D125" s="522"/>
      <c r="E125" s="523"/>
      <c r="F125" s="522"/>
      <c r="G125" s="522"/>
      <c r="H125" s="523"/>
      <c r="I125" s="522"/>
      <c r="J125" s="522"/>
      <c r="K125" s="523"/>
      <c r="L125" s="685">
        <v>24.5</v>
      </c>
      <c r="M125" s="685">
        <f>IF(L125&lt;='B1 '!$G$31,'B1 '!$H$31,IF(AND(L125&lt;='B1 '!$G$30,L125&gt;'B1 '!$G$31),0+(('B1 '!$H$31-'B1 '!$H$30)/('B1 '!$G$31-'B1 '!$G$30))*(L125-'B1 '!$G$30),0))</f>
        <v>135</v>
      </c>
      <c r="N125" s="510"/>
      <c r="P125" s="511"/>
      <c r="Q125" s="524">
        <v>49</v>
      </c>
      <c r="R125" s="524">
        <f>IF(Q125&lt;='B1 '!$L$25,'B1 '!$M$25,IF(AND(Q125&lt;='B1 '!$L$24,Q125&gt;'B1 '!$L$25),0+(('B1 '!$M$25-'B1 '!$M$24)/('B1 '!$L$25-'B1 '!$L$24))*(Q125-'B1 '!$L$24),0))</f>
        <v>16.363636363636363</v>
      </c>
      <c r="S125" s="525"/>
      <c r="T125" s="524"/>
      <c r="U125" s="524"/>
      <c r="V125" s="525"/>
      <c r="W125" s="524"/>
      <c r="X125" s="524"/>
      <c r="Y125" s="525"/>
      <c r="Z125" s="524">
        <v>24.5</v>
      </c>
      <c r="AA125" s="524">
        <f>IF(Z125&lt;='B1 '!$L$31,'B1 '!$M$31,IF(AND(Z125&lt;='B1 '!$L$30,Z125&gt;'B1 '!$L$31),0+(('B1 '!$M$31-'B1 '!$M$30)/('B1 '!$L$31-'B1 '!$L$30))*(Z125-'B1 '!$L$30),0))</f>
        <v>135</v>
      </c>
      <c r="AB125" s="511"/>
    </row>
    <row r="126" spans="2:28">
      <c r="B126" s="510"/>
      <c r="C126" s="522"/>
      <c r="D126" s="522"/>
      <c r="E126" s="523"/>
      <c r="F126" s="522"/>
      <c r="G126" s="522"/>
      <c r="H126" s="523"/>
      <c r="I126" s="522"/>
      <c r="J126" s="522"/>
      <c r="K126" s="523"/>
      <c r="L126" s="685">
        <v>25</v>
      </c>
      <c r="M126" s="685">
        <f>IF(L126&lt;='B1 '!$G$31,'B1 '!$H$31,IF(AND(L126&lt;='B1 '!$G$30,L126&gt;'B1 '!$G$31),0+(('B1 '!$H$31-'B1 '!$H$30)/('B1 '!$G$31-'B1 '!$G$30))*(L126-'B1 '!$G$30),0))</f>
        <v>135</v>
      </c>
      <c r="N126" s="510"/>
      <c r="P126" s="511"/>
      <c r="Q126" s="524">
        <v>50</v>
      </c>
      <c r="R126" s="524">
        <f>IF(Q126&lt;='B1 '!$L$25,'B1 '!$M$25,IF(AND(Q126&lt;='B1 '!$L$24,Q126&gt;'B1 '!$L$25),0+(('B1 '!$M$25-'B1 '!$M$24)/('B1 '!$L$25-'B1 '!$L$24))*(Q126-'B1 '!$L$24),0))</f>
        <v>14.545454545454545</v>
      </c>
      <c r="S126" s="525"/>
      <c r="T126" s="524"/>
      <c r="U126" s="524"/>
      <c r="V126" s="525"/>
      <c r="W126" s="524"/>
      <c r="X126" s="524"/>
      <c r="Y126" s="525"/>
      <c r="Z126" s="524">
        <v>25</v>
      </c>
      <c r="AA126" s="524">
        <f>IF(Z126&lt;='B1 '!$L$31,'B1 '!$M$31,IF(AND(Z126&lt;='B1 '!$L$30,Z126&gt;'B1 '!$L$31),0+(('B1 '!$M$31-'B1 '!$M$30)/('B1 '!$L$31-'B1 '!$L$30))*(Z126-'B1 '!$L$30),0))</f>
        <v>135</v>
      </c>
      <c r="AB126" s="511"/>
    </row>
    <row r="127" spans="2:28">
      <c r="B127" s="510"/>
      <c r="C127" s="522"/>
      <c r="D127" s="522"/>
      <c r="E127" s="523"/>
      <c r="F127" s="522"/>
      <c r="G127" s="522"/>
      <c r="H127" s="523"/>
      <c r="I127" s="522"/>
      <c r="J127" s="522"/>
      <c r="K127" s="523"/>
      <c r="L127" s="685">
        <v>25.5</v>
      </c>
      <c r="M127" s="685">
        <f>IF(L127&lt;='B1 '!$G$31,'B1 '!$H$31,IF(AND(L127&lt;='B1 '!$G$30,L127&gt;'B1 '!$G$31),0+(('B1 '!$H$31-'B1 '!$H$30)/('B1 '!$G$31-'B1 '!$G$30))*(L127-'B1 '!$G$30),0))</f>
        <v>128.25</v>
      </c>
      <c r="N127" s="510"/>
      <c r="P127" s="511"/>
      <c r="Q127" s="524">
        <v>51</v>
      </c>
      <c r="R127" s="524">
        <f>IF(Q127&lt;='B1 '!$L$25,'B1 '!$M$25,IF(AND(Q127&lt;='B1 '!$L$24,Q127&gt;'B1 '!$L$25),0+(('B1 '!$M$25-'B1 '!$M$24)/('B1 '!$L$25-'B1 '!$L$24))*(Q127-'B1 '!$L$24),0))</f>
        <v>12.727272727272727</v>
      </c>
      <c r="S127" s="525"/>
      <c r="T127" s="524"/>
      <c r="U127" s="524"/>
      <c r="V127" s="525"/>
      <c r="W127" s="524"/>
      <c r="X127" s="524"/>
      <c r="Y127" s="525"/>
      <c r="Z127" s="524">
        <v>25.5</v>
      </c>
      <c r="AA127" s="524">
        <f>IF(Z127&lt;='B1 '!$L$31,'B1 '!$M$31,IF(AND(Z127&lt;='B1 '!$L$30,Z127&gt;'B1 '!$L$31),0+(('B1 '!$M$31-'B1 '!$M$30)/('B1 '!$L$31-'B1 '!$L$30))*(Z127-'B1 '!$L$30),0))</f>
        <v>135</v>
      </c>
      <c r="AB127" s="511"/>
    </row>
    <row r="128" spans="2:28">
      <c r="B128" s="510"/>
      <c r="C128" s="522"/>
      <c r="D128" s="522"/>
      <c r="E128" s="523"/>
      <c r="F128" s="522"/>
      <c r="G128" s="522"/>
      <c r="H128" s="523"/>
      <c r="I128" s="522"/>
      <c r="J128" s="522"/>
      <c r="K128" s="523"/>
      <c r="L128" s="685">
        <v>26</v>
      </c>
      <c r="M128" s="685">
        <f>IF(L128&lt;='B1 '!$G$31,'B1 '!$H$31,IF(AND(L128&lt;='B1 '!$G$30,L128&gt;'B1 '!$G$31),0+(('B1 '!$H$31-'B1 '!$H$30)/('B1 '!$G$31-'B1 '!$G$30))*(L128-'B1 '!$G$30),0))</f>
        <v>121.5</v>
      </c>
      <c r="N128" s="510"/>
      <c r="P128" s="511"/>
      <c r="Q128" s="524">
        <v>52</v>
      </c>
      <c r="R128" s="524">
        <f>IF(Q128&lt;='B1 '!$L$25,'B1 '!$M$25,IF(AND(Q128&lt;='B1 '!$L$24,Q128&gt;'B1 '!$L$25),0+(('B1 '!$M$25-'B1 '!$M$24)/('B1 '!$L$25-'B1 '!$L$24))*(Q128-'B1 '!$L$24),0))</f>
        <v>10.909090909090908</v>
      </c>
      <c r="S128" s="525"/>
      <c r="T128" s="524"/>
      <c r="U128" s="524"/>
      <c r="V128" s="525"/>
      <c r="W128" s="524"/>
      <c r="X128" s="524"/>
      <c r="Y128" s="525"/>
      <c r="Z128" s="524">
        <v>26</v>
      </c>
      <c r="AA128" s="524">
        <f>IF(Z128&lt;='B1 '!$L$31,'B1 '!$M$31,IF(AND(Z128&lt;='B1 '!$L$30,Z128&gt;'B1 '!$L$31),0+(('B1 '!$M$31-'B1 '!$M$30)/('B1 '!$L$31-'B1 '!$L$30))*(Z128-'B1 '!$L$30),0))</f>
        <v>135</v>
      </c>
      <c r="AB128" s="511"/>
    </row>
    <row r="129" spans="2:28">
      <c r="B129" s="510"/>
      <c r="C129" s="522"/>
      <c r="D129" s="522"/>
      <c r="E129" s="523"/>
      <c r="F129" s="522"/>
      <c r="G129" s="522"/>
      <c r="H129" s="523"/>
      <c r="I129" s="522"/>
      <c r="J129" s="522"/>
      <c r="K129" s="523"/>
      <c r="L129" s="685">
        <v>26.5</v>
      </c>
      <c r="M129" s="685">
        <f>IF(L129&lt;='B1 '!$G$31,'B1 '!$H$31,IF(AND(L129&lt;='B1 '!$G$30,L129&gt;'B1 '!$G$31),0+(('B1 '!$H$31-'B1 '!$H$30)/('B1 '!$G$31-'B1 '!$G$30))*(L129-'B1 '!$G$30),0))</f>
        <v>114.75</v>
      </c>
      <c r="N129" s="510"/>
      <c r="P129" s="511"/>
      <c r="Q129" s="524">
        <v>53</v>
      </c>
      <c r="R129" s="524">
        <f>IF(Q129&lt;='B1 '!$L$25,'B1 '!$M$25,IF(AND(Q129&lt;='B1 '!$L$24,Q129&gt;'B1 '!$L$25),0+(('B1 '!$M$25-'B1 '!$M$24)/('B1 '!$L$25-'B1 '!$L$24))*(Q129-'B1 '!$L$24),0))</f>
        <v>9.0909090909090899</v>
      </c>
      <c r="S129" s="525"/>
      <c r="T129" s="524"/>
      <c r="U129" s="524"/>
      <c r="V129" s="525"/>
      <c r="W129" s="524"/>
      <c r="X129" s="524"/>
      <c r="Y129" s="525"/>
      <c r="Z129" s="524">
        <v>26.5</v>
      </c>
      <c r="AA129" s="524">
        <f>IF(Z129&lt;='B1 '!$L$31,'B1 '!$M$31,IF(AND(Z129&lt;='B1 '!$L$30,Z129&gt;'B1 '!$L$31),0+(('B1 '!$M$31-'B1 '!$M$30)/('B1 '!$L$31-'B1 '!$L$30))*(Z129-'B1 '!$L$30),0))</f>
        <v>135</v>
      </c>
      <c r="AB129" s="511"/>
    </row>
    <row r="130" spans="2:28">
      <c r="B130" s="510"/>
      <c r="C130" s="522"/>
      <c r="D130" s="522"/>
      <c r="E130" s="523"/>
      <c r="F130" s="522"/>
      <c r="G130" s="522"/>
      <c r="H130" s="523"/>
      <c r="I130" s="522"/>
      <c r="J130" s="522"/>
      <c r="K130" s="523"/>
      <c r="L130" s="685">
        <v>27</v>
      </c>
      <c r="M130" s="685">
        <f>IF(L130&lt;='B1 '!$G$31,'B1 '!$H$31,IF(AND(L130&lt;='B1 '!$G$30,L130&gt;'B1 '!$G$31),0+(('B1 '!$H$31-'B1 '!$H$30)/('B1 '!$G$31-'B1 '!$G$30))*(L130-'B1 '!$G$30),0))</f>
        <v>108</v>
      </c>
      <c r="N130" s="510"/>
      <c r="P130" s="511"/>
      <c r="Q130" s="524">
        <v>54</v>
      </c>
      <c r="R130" s="524">
        <f>IF(Q130&lt;='B1 '!$L$25,'B1 '!$M$25,IF(AND(Q130&lt;='B1 '!$L$24,Q130&gt;'B1 '!$L$25),0+(('B1 '!$M$25-'B1 '!$M$24)/('B1 '!$L$25-'B1 '!$L$24))*(Q130-'B1 '!$L$24),0))</f>
        <v>7.2727272727272725</v>
      </c>
      <c r="S130" s="525"/>
      <c r="T130" s="524"/>
      <c r="U130" s="524"/>
      <c r="V130" s="525"/>
      <c r="W130" s="524"/>
      <c r="X130" s="524"/>
      <c r="Y130" s="525"/>
      <c r="Z130" s="524">
        <v>27</v>
      </c>
      <c r="AA130" s="524">
        <f>IF(Z130&lt;='B1 '!$L$31,'B1 '!$M$31,IF(AND(Z130&lt;='B1 '!$L$30,Z130&gt;'B1 '!$L$31),0+(('B1 '!$M$31-'B1 '!$M$30)/('B1 '!$L$31-'B1 '!$L$30))*(Z130-'B1 '!$L$30),0))</f>
        <v>135</v>
      </c>
      <c r="AB130" s="511"/>
    </row>
    <row r="131" spans="2:28">
      <c r="B131" s="510"/>
      <c r="C131" s="522"/>
      <c r="D131" s="522"/>
      <c r="E131" s="523"/>
      <c r="F131" s="522"/>
      <c r="G131" s="522"/>
      <c r="H131" s="523"/>
      <c r="I131" s="522"/>
      <c r="J131" s="522"/>
      <c r="K131" s="523"/>
      <c r="L131" s="685">
        <v>27.5</v>
      </c>
      <c r="M131" s="685">
        <f>IF(L131&lt;='B1 '!$G$31,'B1 '!$H$31,IF(AND(L131&lt;='B1 '!$G$30,L131&gt;'B1 '!$G$31),0+(('B1 '!$H$31-'B1 '!$H$30)/('B1 '!$G$31-'B1 '!$G$30))*(L131-'B1 '!$G$30),0))</f>
        <v>101.25</v>
      </c>
      <c r="N131" s="510"/>
      <c r="P131" s="511"/>
      <c r="Q131" s="524">
        <v>55</v>
      </c>
      <c r="R131" s="524">
        <f>IF(Q131&lt;='B1 '!$L$25,'B1 '!$M$25,IF(AND(Q131&lt;='B1 '!$L$24,Q131&gt;'B1 '!$L$25),0+(('B1 '!$M$25-'B1 '!$M$24)/('B1 '!$L$25-'B1 '!$L$24))*(Q131-'B1 '!$L$24),0))</f>
        <v>5.4545454545454541</v>
      </c>
      <c r="S131" s="525"/>
      <c r="T131" s="524"/>
      <c r="U131" s="524"/>
      <c r="V131" s="525"/>
      <c r="W131" s="524"/>
      <c r="X131" s="524"/>
      <c r="Y131" s="525"/>
      <c r="Z131" s="524">
        <v>27.5</v>
      </c>
      <c r="AA131" s="524">
        <f>IF(Z131&lt;='B1 '!$L$31,'B1 '!$M$31,IF(AND(Z131&lt;='B1 '!$L$30,Z131&gt;'B1 '!$L$31),0+(('B1 '!$M$31-'B1 '!$M$30)/('B1 '!$L$31-'B1 '!$L$30))*(Z131-'B1 '!$L$30),0))</f>
        <v>135</v>
      </c>
      <c r="AB131" s="511"/>
    </row>
    <row r="132" spans="2:28">
      <c r="B132" s="510"/>
      <c r="C132" s="522"/>
      <c r="D132" s="522"/>
      <c r="E132" s="523"/>
      <c r="F132" s="522"/>
      <c r="G132" s="522"/>
      <c r="H132" s="523"/>
      <c r="I132" s="522"/>
      <c r="J132" s="522"/>
      <c r="K132" s="523"/>
      <c r="L132" s="685">
        <v>28</v>
      </c>
      <c r="M132" s="685">
        <f>IF(L132&lt;='B1 '!$G$31,'B1 '!$H$31,IF(AND(L132&lt;='B1 '!$G$30,L132&gt;'B1 '!$G$31),0+(('B1 '!$H$31-'B1 '!$H$30)/('B1 '!$G$31-'B1 '!$G$30))*(L132-'B1 '!$G$30),0))</f>
        <v>94.5</v>
      </c>
      <c r="N132" s="510"/>
      <c r="P132" s="511"/>
      <c r="Q132" s="524">
        <v>56</v>
      </c>
      <c r="R132" s="524">
        <f>IF(Q132&lt;='B1 '!$L$25,'B1 '!$M$25,IF(AND(Q132&lt;='B1 '!$L$24,Q132&gt;'B1 '!$L$25),0+(('B1 '!$M$25-'B1 '!$M$24)/('B1 '!$L$25-'B1 '!$L$24))*(Q132-'B1 '!$L$24),0))</f>
        <v>3.6363636363636362</v>
      </c>
      <c r="S132" s="525"/>
      <c r="T132" s="524"/>
      <c r="U132" s="524"/>
      <c r="V132" s="525"/>
      <c r="W132" s="524"/>
      <c r="X132" s="524"/>
      <c r="Y132" s="525"/>
      <c r="Z132" s="524">
        <v>28</v>
      </c>
      <c r="AA132" s="524">
        <f>IF(Z132&lt;='B1 '!$L$31,'B1 '!$M$31,IF(AND(Z132&lt;='B1 '!$L$30,Z132&gt;'B1 '!$L$31),0+(('B1 '!$M$31-'B1 '!$M$30)/('B1 '!$L$31-'B1 '!$L$30))*(Z132-'B1 '!$L$30),0))</f>
        <v>135</v>
      </c>
      <c r="AB132" s="511"/>
    </row>
    <row r="133" spans="2:28">
      <c r="B133" s="510"/>
      <c r="C133" s="522"/>
      <c r="D133" s="522"/>
      <c r="E133" s="523"/>
      <c r="F133" s="522"/>
      <c r="G133" s="522"/>
      <c r="H133" s="523"/>
      <c r="I133" s="522"/>
      <c r="J133" s="522"/>
      <c r="K133" s="523"/>
      <c r="L133" s="685">
        <v>28.5</v>
      </c>
      <c r="M133" s="685">
        <f>IF(L133&lt;='B1 '!$G$31,'B1 '!$H$31,IF(AND(L133&lt;='B1 '!$G$30,L133&gt;'B1 '!$G$31),0+(('B1 '!$H$31-'B1 '!$H$30)/('B1 '!$G$31-'B1 '!$G$30))*(L133-'B1 '!$G$30),0))</f>
        <v>87.75</v>
      </c>
      <c r="N133" s="510"/>
      <c r="P133" s="511"/>
      <c r="Q133" s="524">
        <v>57</v>
      </c>
      <c r="R133" s="524">
        <f>IF(Q133&lt;='B1 '!$L$25,'B1 '!$M$25,IF(AND(Q133&lt;='B1 '!$L$24,Q133&gt;'B1 '!$L$25),0+(('B1 '!$M$25-'B1 '!$M$24)/('B1 '!$L$25-'B1 '!$L$24))*(Q133-'B1 '!$L$24),0))</f>
        <v>1.8181818181818181</v>
      </c>
      <c r="S133" s="525"/>
      <c r="T133" s="524"/>
      <c r="U133" s="524"/>
      <c r="V133" s="525"/>
      <c r="W133" s="524"/>
      <c r="X133" s="524"/>
      <c r="Y133" s="525"/>
      <c r="Z133" s="524">
        <v>28.5</v>
      </c>
      <c r="AA133" s="524">
        <f>IF(Z133&lt;='B1 '!$L$31,'B1 '!$M$31,IF(AND(Z133&lt;='B1 '!$L$30,Z133&gt;'B1 '!$L$31),0+(('B1 '!$M$31-'B1 '!$M$30)/('B1 '!$L$31-'B1 '!$L$30))*(Z133-'B1 '!$L$30),0))</f>
        <v>135</v>
      </c>
      <c r="AB133" s="511"/>
    </row>
    <row r="134" spans="2:28">
      <c r="B134" s="510"/>
      <c r="C134" s="522"/>
      <c r="D134" s="522"/>
      <c r="E134" s="523"/>
      <c r="F134" s="522"/>
      <c r="G134" s="522"/>
      <c r="H134" s="523"/>
      <c r="I134" s="522"/>
      <c r="J134" s="522"/>
      <c r="K134" s="523"/>
      <c r="L134" s="685">
        <v>29</v>
      </c>
      <c r="M134" s="685">
        <f>IF(L134&lt;='B1 '!$G$31,'B1 '!$H$31,IF(AND(L134&lt;='B1 '!$G$30,L134&gt;'B1 '!$G$31),0+(('B1 '!$H$31-'B1 '!$H$30)/('B1 '!$G$31-'B1 '!$G$30))*(L134-'B1 '!$G$30),0))</f>
        <v>81</v>
      </c>
      <c r="N134" s="510"/>
      <c r="P134" s="511"/>
      <c r="Q134" s="524">
        <v>58</v>
      </c>
      <c r="R134" s="524">
        <f>IF(Q134&lt;='B1 '!$L$25,'B1 '!$M$25,IF(AND(Q134&lt;='B1 '!$L$24,Q134&gt;'B1 '!$L$25),0+(('B1 '!$M$25-'B1 '!$M$24)/('B1 '!$L$25-'B1 '!$L$24))*(Q134-'B1 '!$L$24),0))</f>
        <v>0</v>
      </c>
      <c r="S134" s="525"/>
      <c r="T134" s="524"/>
      <c r="U134" s="524"/>
      <c r="V134" s="525"/>
      <c r="W134" s="524"/>
      <c r="X134" s="524"/>
      <c r="Y134" s="525"/>
      <c r="Z134" s="524">
        <v>29</v>
      </c>
      <c r="AA134" s="524">
        <f>IF(Z134&lt;='B1 '!$L$31,'B1 '!$M$31,IF(AND(Z134&lt;='B1 '!$L$30,Z134&gt;'B1 '!$L$31),0+(('B1 '!$M$31-'B1 '!$M$30)/('B1 '!$L$31-'B1 '!$L$30))*(Z134-'B1 '!$L$30),0))</f>
        <v>130.90909090909091</v>
      </c>
      <c r="AB134" s="511"/>
    </row>
    <row r="135" spans="2:28">
      <c r="B135" s="510"/>
      <c r="C135" s="522"/>
      <c r="D135" s="522"/>
      <c r="E135" s="523"/>
      <c r="F135" s="522"/>
      <c r="G135" s="522"/>
      <c r="H135" s="523"/>
      <c r="I135" s="522"/>
      <c r="J135" s="522"/>
      <c r="K135" s="523"/>
      <c r="L135" s="685">
        <v>29.5</v>
      </c>
      <c r="M135" s="685">
        <f>IF(L135&lt;='B1 '!$G$31,'B1 '!$H$31,IF(AND(L135&lt;='B1 '!$G$30,L135&gt;'B1 '!$G$31),0+(('B1 '!$H$31-'B1 '!$H$30)/('B1 '!$G$31-'B1 '!$G$30))*(L135-'B1 '!$G$30),0))</f>
        <v>74.25</v>
      </c>
      <c r="N135" s="510"/>
      <c r="P135" s="511"/>
      <c r="Q135" s="524">
        <v>59</v>
      </c>
      <c r="R135" s="524">
        <f>IF(Q135&lt;='B1 '!$L$25,'B1 '!$M$25,IF(AND(Q135&lt;='B1 '!$L$24,Q135&gt;'B1 '!$L$25),0+(('B1 '!$M$25-'B1 '!$M$24)/('B1 '!$L$25-'B1 '!$L$24))*(Q135-'B1 '!$L$24),0))</f>
        <v>0</v>
      </c>
      <c r="S135" s="525"/>
      <c r="T135" s="524"/>
      <c r="U135" s="524"/>
      <c r="V135" s="525"/>
      <c r="W135" s="524"/>
      <c r="X135" s="524"/>
      <c r="Y135" s="525"/>
      <c r="Z135" s="524">
        <v>29.5</v>
      </c>
      <c r="AA135" s="524">
        <f>IF(Z135&lt;='B1 '!$L$31,'B1 '!$M$31,IF(AND(Z135&lt;='B1 '!$L$30,Z135&gt;'B1 '!$L$31),0+(('B1 '!$M$31-'B1 '!$M$30)/('B1 '!$L$31-'B1 '!$L$30))*(Z135-'B1 '!$L$30),0))</f>
        <v>126.81818181818181</v>
      </c>
      <c r="AB135" s="511"/>
    </row>
    <row r="136" spans="2:28">
      <c r="B136" s="510"/>
      <c r="C136" s="522"/>
      <c r="D136" s="522"/>
      <c r="E136" s="523"/>
      <c r="F136" s="522"/>
      <c r="G136" s="522"/>
      <c r="H136" s="523"/>
      <c r="I136" s="522"/>
      <c r="J136" s="522"/>
      <c r="K136" s="523"/>
      <c r="L136" s="685">
        <v>30</v>
      </c>
      <c r="M136" s="685">
        <f>IF(L136&lt;='B1 '!$G$31,'B1 '!$H$31,IF(AND(L136&lt;='B1 '!$G$30,L136&gt;'B1 '!$G$31),0+(('B1 '!$H$31-'B1 '!$H$30)/('B1 '!$G$31-'B1 '!$G$30))*(L136-'B1 '!$G$30),0))</f>
        <v>67.5</v>
      </c>
      <c r="N136" s="510"/>
      <c r="P136" s="511"/>
      <c r="Q136" s="524">
        <v>60</v>
      </c>
      <c r="R136" s="524">
        <f>IF(Q136&lt;='B1 '!$L$25,'B1 '!$M$25,IF(AND(Q136&lt;='B1 '!$L$24,Q136&gt;'B1 '!$L$25),0+(('B1 '!$M$25-'B1 '!$M$24)/('B1 '!$L$25-'B1 '!$L$24))*(Q136-'B1 '!$L$24),0))</f>
        <v>0</v>
      </c>
      <c r="S136" s="525"/>
      <c r="T136" s="524"/>
      <c r="U136" s="524"/>
      <c r="V136" s="525"/>
      <c r="W136" s="524"/>
      <c r="X136" s="524"/>
      <c r="Y136" s="525"/>
      <c r="Z136" s="524">
        <v>30</v>
      </c>
      <c r="AA136" s="524">
        <f>IF(Z136&lt;='B1 '!$L$31,'B1 '!$M$31,IF(AND(Z136&lt;='B1 '!$L$30,Z136&gt;'B1 '!$L$31),0+(('B1 '!$M$31-'B1 '!$M$30)/('B1 '!$L$31-'B1 '!$L$30))*(Z136-'B1 '!$L$30),0))</f>
        <v>122.72727272727272</v>
      </c>
      <c r="AB136" s="511"/>
    </row>
    <row r="137" spans="2:28">
      <c r="B137" s="510"/>
      <c r="C137" s="522"/>
      <c r="D137" s="522"/>
      <c r="E137" s="523"/>
      <c r="F137" s="522"/>
      <c r="G137" s="522"/>
      <c r="H137" s="523"/>
      <c r="I137" s="522"/>
      <c r="J137" s="522"/>
      <c r="K137" s="523"/>
      <c r="L137" s="685">
        <v>30.5</v>
      </c>
      <c r="M137" s="685">
        <f>IF(L137&lt;='B1 '!$G$31,'B1 '!$H$31,IF(AND(L137&lt;='B1 '!$G$30,L137&gt;'B1 '!$G$31),0+(('B1 '!$H$31-'B1 '!$H$30)/('B1 '!$G$31-'B1 '!$G$30))*(L137-'B1 '!$G$30),0))</f>
        <v>60.75</v>
      </c>
      <c r="N137" s="510"/>
      <c r="P137" s="511"/>
      <c r="Q137" s="524">
        <v>61</v>
      </c>
      <c r="R137" s="524">
        <f>IF(Q137&lt;='B1 '!$L$25,'B1 '!$M$25,IF(AND(Q137&lt;='B1 '!$L$24,Q137&gt;'B1 '!$L$25),0+(('B1 '!$M$25-'B1 '!$M$24)/('B1 '!$L$25-'B1 '!$L$24))*(Q137-'B1 '!$L$24),0))</f>
        <v>0</v>
      </c>
      <c r="S137" s="525"/>
      <c r="T137" s="524"/>
      <c r="U137" s="524"/>
      <c r="V137" s="525"/>
      <c r="W137" s="524"/>
      <c r="X137" s="524"/>
      <c r="Y137" s="525"/>
      <c r="Z137" s="524">
        <v>30.5</v>
      </c>
      <c r="AA137" s="524">
        <f>IF(Z137&lt;='B1 '!$L$31,'B1 '!$M$31,IF(AND(Z137&lt;='B1 '!$L$30,Z137&gt;'B1 '!$L$31),0+(('B1 '!$M$31-'B1 '!$M$30)/('B1 '!$L$31-'B1 '!$L$30))*(Z137-'B1 '!$L$30),0))</f>
        <v>118.63636363636364</v>
      </c>
      <c r="AB137" s="511"/>
    </row>
    <row r="138" spans="2:28">
      <c r="B138" s="510"/>
      <c r="C138" s="522"/>
      <c r="D138" s="522"/>
      <c r="E138" s="510"/>
      <c r="F138" s="522"/>
      <c r="G138" s="522"/>
      <c r="H138" s="510"/>
      <c r="I138" s="522"/>
      <c r="J138" s="522"/>
      <c r="K138" s="510"/>
      <c r="L138" s="685">
        <v>31</v>
      </c>
      <c r="M138" s="685">
        <f>IF(L138&lt;='B1 '!$G$31,'B1 '!$H$31,IF(AND(L138&lt;='B1 '!$G$30,L138&gt;'B1 '!$G$31),0+(('B1 '!$H$31-'B1 '!$H$30)/('B1 '!$G$31-'B1 '!$G$30))*(L138-'B1 '!$G$30),0))</f>
        <v>54</v>
      </c>
      <c r="N138" s="510"/>
      <c r="P138" s="511"/>
      <c r="Q138" s="524">
        <v>62</v>
      </c>
      <c r="R138" s="524">
        <f>IF(Q138&lt;='B1 '!$L$25,'B1 '!$M$25,IF(AND(Q138&lt;='B1 '!$L$24,Q138&gt;'B1 '!$L$25),0+(('B1 '!$M$25-'B1 '!$M$24)/('B1 '!$L$25-'B1 '!$L$24))*(Q138-'B1 '!$L$24),0))</f>
        <v>0</v>
      </c>
      <c r="S138" s="511"/>
      <c r="T138" s="524"/>
      <c r="U138" s="524"/>
      <c r="V138" s="514"/>
      <c r="W138" s="524"/>
      <c r="X138" s="524"/>
      <c r="Y138" s="514"/>
      <c r="Z138" s="524">
        <v>31</v>
      </c>
      <c r="AA138" s="524">
        <f>IF(Z138&lt;='B1 '!$L$31,'B1 '!$M$31,IF(AND(Z138&lt;='B1 '!$L$30,Z138&gt;'B1 '!$L$31),0+(('B1 '!$M$31-'B1 '!$M$30)/('B1 '!$L$31-'B1 '!$L$30))*(Z138-'B1 '!$L$30),0))</f>
        <v>114.54545454545455</v>
      </c>
      <c r="AB138" s="511"/>
    </row>
    <row r="139" spans="2:28">
      <c r="B139" s="510"/>
      <c r="C139" s="522"/>
      <c r="D139" s="522"/>
      <c r="E139" s="510"/>
      <c r="F139" s="522"/>
      <c r="G139" s="522"/>
      <c r="H139" s="510"/>
      <c r="I139" s="522"/>
      <c r="J139" s="522"/>
      <c r="K139" s="510"/>
      <c r="L139" s="685">
        <v>31.5</v>
      </c>
      <c r="M139" s="685">
        <f>IF(L139&lt;='B1 '!$G$31,'B1 '!$H$31,IF(AND(L139&lt;='B1 '!$G$30,L139&gt;'B1 '!$G$31),0+(('B1 '!$H$31-'B1 '!$H$30)/('B1 '!$G$31-'B1 '!$G$30))*(L139-'B1 '!$G$30),0))</f>
        <v>47.25</v>
      </c>
      <c r="N139" s="510"/>
      <c r="P139" s="511"/>
      <c r="Q139" s="524">
        <v>63</v>
      </c>
      <c r="R139" s="524">
        <f>IF(Q139&lt;='B1 '!$L$25,'B1 '!$M$25,IF(AND(Q139&lt;='B1 '!$L$24,Q139&gt;'B1 '!$L$25),0+(('B1 '!$M$25-'B1 '!$M$24)/('B1 '!$L$25-'B1 '!$L$24))*(Q139-'B1 '!$L$24),0))</f>
        <v>0</v>
      </c>
      <c r="S139" s="511"/>
      <c r="T139" s="524"/>
      <c r="U139" s="524"/>
      <c r="V139" s="514"/>
      <c r="W139" s="524"/>
      <c r="X139" s="524"/>
      <c r="Y139" s="514"/>
      <c r="Z139" s="524">
        <v>31.5</v>
      </c>
      <c r="AA139" s="524">
        <f>IF(Z139&lt;='B1 '!$L$31,'B1 '!$M$31,IF(AND(Z139&lt;='B1 '!$L$30,Z139&gt;'B1 '!$L$31),0+(('B1 '!$M$31-'B1 '!$M$30)/('B1 '!$L$31-'B1 '!$L$30))*(Z139-'B1 '!$L$30),0))</f>
        <v>110.45454545454545</v>
      </c>
      <c r="AB139" s="511"/>
    </row>
    <row r="140" spans="2:28">
      <c r="B140" s="510"/>
      <c r="C140" s="522"/>
      <c r="D140" s="522"/>
      <c r="E140" s="510"/>
      <c r="F140" s="522"/>
      <c r="G140" s="522"/>
      <c r="H140" s="510"/>
      <c r="I140" s="522"/>
      <c r="J140" s="522"/>
      <c r="K140" s="510"/>
      <c r="L140" s="685">
        <v>32</v>
      </c>
      <c r="M140" s="685">
        <f>IF(L140&lt;='B1 '!$G$31,'B1 '!$H$31,IF(AND(L140&lt;='B1 '!$G$30,L140&gt;'B1 '!$G$31),0+(('B1 '!$H$31-'B1 '!$H$30)/('B1 '!$G$31-'B1 '!$G$30))*(L140-'B1 '!$G$30),0))</f>
        <v>40.5</v>
      </c>
      <c r="N140" s="510"/>
      <c r="P140" s="511"/>
      <c r="Q140" s="524">
        <v>64</v>
      </c>
      <c r="R140" s="524">
        <f>IF(Q140&lt;='B1 '!$L$25,'B1 '!$M$25,IF(AND(Q140&lt;='B1 '!$L$24,Q140&gt;'B1 '!$L$25),0+(('B1 '!$M$25-'B1 '!$M$24)/('B1 '!$L$25-'B1 '!$L$24))*(Q140-'B1 '!$L$24),0))</f>
        <v>0</v>
      </c>
      <c r="S140" s="511"/>
      <c r="T140" s="524"/>
      <c r="U140" s="524"/>
      <c r="V140" s="514"/>
      <c r="W140" s="524"/>
      <c r="X140" s="524"/>
      <c r="Y140" s="514"/>
      <c r="Z140" s="524">
        <v>32</v>
      </c>
      <c r="AA140" s="524">
        <f>IF(Z140&lt;='B1 '!$L$31,'B1 '!$M$31,IF(AND(Z140&lt;='B1 '!$L$30,Z140&gt;'B1 '!$L$31),0+(('B1 '!$M$31-'B1 '!$M$30)/('B1 '!$L$31-'B1 '!$L$30))*(Z140-'B1 '!$L$30),0))</f>
        <v>106.36363636363636</v>
      </c>
      <c r="AB140" s="511"/>
    </row>
    <row r="141" spans="2:28">
      <c r="B141" s="510"/>
      <c r="C141" s="522"/>
      <c r="D141" s="522"/>
      <c r="E141" s="510"/>
      <c r="F141" s="522"/>
      <c r="G141" s="522"/>
      <c r="H141" s="510"/>
      <c r="I141" s="522"/>
      <c r="J141" s="522"/>
      <c r="K141" s="510"/>
      <c r="L141" s="685">
        <v>32.5</v>
      </c>
      <c r="M141" s="685">
        <f>IF(L141&lt;='B1 '!$G$31,'B1 '!$H$31,IF(AND(L141&lt;='B1 '!$G$30,L141&gt;'B1 '!$G$31),0+(('B1 '!$H$31-'B1 '!$H$30)/('B1 '!$G$31-'B1 '!$G$30))*(L141-'B1 '!$G$30),0))</f>
        <v>33.75</v>
      </c>
      <c r="N141" s="510"/>
      <c r="P141" s="511"/>
      <c r="Q141" s="524">
        <v>65</v>
      </c>
      <c r="R141" s="524">
        <f>IF(Q141&lt;='B1 '!$L$25,'B1 '!$M$25,IF(AND(Q141&lt;='B1 '!$L$24,Q141&gt;'B1 '!$L$25),0+(('B1 '!$M$25-'B1 '!$M$24)/('B1 '!$L$25-'B1 '!$L$24))*(Q141-'B1 '!$L$24),0))</f>
        <v>0</v>
      </c>
      <c r="S141" s="511"/>
      <c r="T141" s="524"/>
      <c r="U141" s="524"/>
      <c r="V141" s="514"/>
      <c r="W141" s="524"/>
      <c r="X141" s="524"/>
      <c r="Y141" s="514"/>
      <c r="Z141" s="524">
        <v>32.5</v>
      </c>
      <c r="AA141" s="524">
        <f>IF(Z141&lt;='B1 '!$L$31,'B1 '!$M$31,IF(AND(Z141&lt;='B1 '!$L$30,Z141&gt;'B1 '!$L$31),0+(('B1 '!$M$31-'B1 '!$M$30)/('B1 '!$L$31-'B1 '!$L$30))*(Z141-'B1 '!$L$30),0))</f>
        <v>102.27272727272727</v>
      </c>
      <c r="AB141" s="511"/>
    </row>
    <row r="142" spans="2:28">
      <c r="B142" s="510"/>
      <c r="C142" s="522"/>
      <c r="D142" s="522"/>
      <c r="E142" s="510"/>
      <c r="F142" s="522"/>
      <c r="G142" s="522"/>
      <c r="H142" s="510"/>
      <c r="I142" s="522"/>
      <c r="J142" s="522"/>
      <c r="K142" s="510"/>
      <c r="L142" s="685">
        <v>33</v>
      </c>
      <c r="M142" s="685">
        <f>IF(L142&lt;='B1 '!$G$31,'B1 '!$H$31,IF(AND(L142&lt;='B1 '!$G$30,L142&gt;'B1 '!$G$31),0+(('B1 '!$H$31-'B1 '!$H$30)/('B1 '!$G$31-'B1 '!$G$30))*(L142-'B1 '!$G$30),0))</f>
        <v>27</v>
      </c>
      <c r="N142" s="510"/>
      <c r="P142" s="511"/>
      <c r="Q142" s="524"/>
      <c r="R142" s="524"/>
      <c r="S142" s="511"/>
      <c r="T142" s="524"/>
      <c r="U142" s="524"/>
      <c r="V142" s="514"/>
      <c r="W142" s="524"/>
      <c r="X142" s="524"/>
      <c r="Y142" s="514"/>
      <c r="Z142" s="524">
        <v>33</v>
      </c>
      <c r="AA142" s="524">
        <f>IF(Z142&lt;='B1 '!$L$31,'B1 '!$M$31,IF(AND(Z142&lt;='B1 '!$L$30,Z142&gt;'B1 '!$L$31),0+(('B1 '!$M$31-'B1 '!$M$30)/('B1 '!$L$31-'B1 '!$L$30))*(Z142-'B1 '!$L$30),0))</f>
        <v>98.181818181818187</v>
      </c>
      <c r="AB142" s="511"/>
    </row>
    <row r="143" spans="2:28">
      <c r="B143" s="510"/>
      <c r="C143" s="522"/>
      <c r="D143" s="522"/>
      <c r="E143" s="510"/>
      <c r="F143" s="522"/>
      <c r="G143" s="522"/>
      <c r="H143" s="510"/>
      <c r="I143" s="522"/>
      <c r="J143" s="522"/>
      <c r="K143" s="510"/>
      <c r="L143" s="685">
        <v>33.5</v>
      </c>
      <c r="M143" s="685">
        <f>IF(L143&lt;='B1 '!$G$31,'B1 '!$H$31,IF(AND(L143&lt;='B1 '!$G$30,L143&gt;'B1 '!$G$31),0+(('B1 '!$H$31-'B1 '!$H$30)/('B1 '!$G$31-'B1 '!$G$30))*(L143-'B1 '!$G$30),0))</f>
        <v>20.25</v>
      </c>
      <c r="N143" s="510"/>
      <c r="P143" s="511"/>
      <c r="Q143" s="524"/>
      <c r="R143" s="524"/>
      <c r="S143" s="511"/>
      <c r="T143" s="524"/>
      <c r="U143" s="524"/>
      <c r="V143" s="514"/>
      <c r="W143" s="524"/>
      <c r="X143" s="524"/>
      <c r="Y143" s="514"/>
      <c r="Z143" s="524">
        <v>33.5</v>
      </c>
      <c r="AA143" s="524">
        <f>IF(Z143&lt;='B1 '!$L$31,'B1 '!$M$31,IF(AND(Z143&lt;='B1 '!$L$30,Z143&gt;'B1 '!$L$31),0+(('B1 '!$M$31-'B1 '!$M$30)/('B1 '!$L$31-'B1 '!$L$30))*(Z143-'B1 '!$L$30),0))</f>
        <v>94.090909090909093</v>
      </c>
      <c r="AB143" s="511"/>
    </row>
    <row r="144" spans="2:28">
      <c r="B144" s="510"/>
      <c r="C144" s="522"/>
      <c r="D144" s="522"/>
      <c r="E144" s="510"/>
      <c r="F144" s="522"/>
      <c r="G144" s="522"/>
      <c r="H144" s="510"/>
      <c r="I144" s="522"/>
      <c r="J144" s="522"/>
      <c r="K144" s="510"/>
      <c r="L144" s="685">
        <v>34</v>
      </c>
      <c r="M144" s="685">
        <f>IF(L144&lt;='B1 '!$G$31,'B1 '!$H$31,IF(AND(L144&lt;='B1 '!$G$30,L144&gt;'B1 '!$G$31),0+(('B1 '!$H$31-'B1 '!$H$30)/('B1 '!$G$31-'B1 '!$G$30))*(L144-'B1 '!$G$30),0))</f>
        <v>13.5</v>
      </c>
      <c r="N144" s="510"/>
      <c r="P144" s="511"/>
      <c r="Q144" s="524"/>
      <c r="R144" s="524"/>
      <c r="S144" s="511"/>
      <c r="T144" s="524"/>
      <c r="U144" s="524"/>
      <c r="V144" s="514"/>
      <c r="W144" s="524"/>
      <c r="X144" s="524"/>
      <c r="Y144" s="514"/>
      <c r="Z144" s="524">
        <v>34</v>
      </c>
      <c r="AA144" s="524">
        <f>IF(Z144&lt;='B1 '!$L$31,'B1 '!$M$31,IF(AND(Z144&lt;='B1 '!$L$30,Z144&gt;'B1 '!$L$31),0+(('B1 '!$M$31-'B1 '!$M$30)/('B1 '!$L$31-'B1 '!$L$30))*(Z144-'B1 '!$L$30),0))</f>
        <v>90</v>
      </c>
      <c r="AB144" s="511"/>
    </row>
    <row r="145" spans="2:28">
      <c r="B145" s="510"/>
      <c r="C145" s="522"/>
      <c r="D145" s="522"/>
      <c r="E145" s="510"/>
      <c r="F145" s="522"/>
      <c r="G145" s="522"/>
      <c r="H145" s="510"/>
      <c r="I145" s="522"/>
      <c r="J145" s="522"/>
      <c r="K145" s="510"/>
      <c r="L145" s="685">
        <v>34.5</v>
      </c>
      <c r="M145" s="685">
        <f>IF(L145&lt;='B1 '!$G$31,'B1 '!$H$31,IF(AND(L145&lt;='B1 '!$G$30,L145&gt;'B1 '!$G$31),0+(('B1 '!$H$31-'B1 '!$H$30)/('B1 '!$G$31-'B1 '!$G$30))*(L145-'B1 '!$G$30),0))</f>
        <v>6.75</v>
      </c>
      <c r="N145" s="510"/>
      <c r="P145" s="511"/>
      <c r="Q145" s="524"/>
      <c r="R145" s="524"/>
      <c r="S145" s="511"/>
      <c r="T145" s="524"/>
      <c r="U145" s="524"/>
      <c r="V145" s="514"/>
      <c r="W145" s="524"/>
      <c r="X145" s="524"/>
      <c r="Y145" s="514"/>
      <c r="Z145" s="524">
        <v>34.5</v>
      </c>
      <c r="AA145" s="524">
        <f>IF(Z145&lt;='B1 '!$L$31,'B1 '!$M$31,IF(AND(Z145&lt;='B1 '!$L$30,Z145&gt;'B1 '!$L$31),0+(('B1 '!$M$31-'B1 '!$M$30)/('B1 '!$L$31-'B1 '!$L$30))*(Z145-'B1 '!$L$30),0))</f>
        <v>85.909090909090907</v>
      </c>
      <c r="AB145" s="511"/>
    </row>
    <row r="146" spans="2:28">
      <c r="B146" s="510"/>
      <c r="C146" s="522"/>
      <c r="D146" s="522"/>
      <c r="E146" s="510"/>
      <c r="F146" s="522"/>
      <c r="G146" s="522"/>
      <c r="H146" s="510"/>
      <c r="I146" s="522"/>
      <c r="J146" s="522"/>
      <c r="K146" s="510"/>
      <c r="L146" s="685">
        <v>35</v>
      </c>
      <c r="M146" s="685">
        <f>IF(L146&lt;='B1 '!$G$31,'B1 '!$H$31,IF(AND(L146&lt;='B1 '!$G$30,L146&gt;'B1 '!$G$31),0+(('B1 '!$H$31-'B1 '!$H$30)/('B1 '!$G$31-'B1 '!$G$30))*(L146-'B1 '!$G$30),0))</f>
        <v>0</v>
      </c>
      <c r="N146" s="510"/>
      <c r="P146" s="511"/>
      <c r="Q146" s="524"/>
      <c r="R146" s="524"/>
      <c r="S146" s="511"/>
      <c r="T146" s="524"/>
      <c r="U146" s="524"/>
      <c r="V146" s="514"/>
      <c r="W146" s="524"/>
      <c r="X146" s="524"/>
      <c r="Y146" s="514"/>
      <c r="Z146" s="524">
        <v>35</v>
      </c>
      <c r="AA146" s="524">
        <f>IF(Z146&lt;='B1 '!$L$31,'B1 '!$M$31,IF(AND(Z146&lt;='B1 '!$L$30,Z146&gt;'B1 '!$L$31),0+(('B1 '!$M$31-'B1 '!$M$30)/('B1 '!$L$31-'B1 '!$L$30))*(Z146-'B1 '!$L$30),0))</f>
        <v>81.818181818181813</v>
      </c>
      <c r="AB146" s="511"/>
    </row>
    <row r="147" spans="2:28">
      <c r="B147" s="510"/>
      <c r="C147" s="522"/>
      <c r="D147" s="522"/>
      <c r="E147" s="510"/>
      <c r="F147" s="522"/>
      <c r="G147" s="522"/>
      <c r="H147" s="510"/>
      <c r="I147" s="522"/>
      <c r="J147" s="522"/>
      <c r="K147" s="510"/>
      <c r="L147" s="685">
        <v>35.5</v>
      </c>
      <c r="M147" s="685">
        <f>IF(L147&lt;='B1 '!$G$31,'B1 '!$H$31,IF(AND(L147&lt;='B1 '!$G$30,L147&gt;'B1 '!$G$31),0+(('B1 '!$H$31-'B1 '!$H$30)/('B1 '!$G$31-'B1 '!$G$30))*(L147-'B1 '!$G$30),0))</f>
        <v>0</v>
      </c>
      <c r="N147" s="510"/>
      <c r="P147" s="511"/>
      <c r="Q147" s="524"/>
      <c r="R147" s="524"/>
      <c r="S147" s="511"/>
      <c r="T147" s="524"/>
      <c r="U147" s="524"/>
      <c r="V147" s="511"/>
      <c r="W147" s="524"/>
      <c r="X147" s="524"/>
      <c r="Y147" s="511"/>
      <c r="Z147" s="524">
        <v>35.5</v>
      </c>
      <c r="AA147" s="524">
        <f>IF(Z147&lt;='B1 '!$L$31,'B1 '!$M$31,IF(AND(Z147&lt;='B1 '!$L$30,Z147&gt;'B1 '!$L$31),0+(('B1 '!$M$31-'B1 '!$M$30)/('B1 '!$L$31-'B1 '!$L$30))*(Z147-'B1 '!$L$30),0))</f>
        <v>77.72727272727272</v>
      </c>
      <c r="AB147" s="511"/>
    </row>
    <row r="148" spans="2:28">
      <c r="B148" s="510"/>
      <c r="C148" s="522"/>
      <c r="D148" s="522"/>
      <c r="E148" s="510"/>
      <c r="F148" s="522"/>
      <c r="G148" s="522"/>
      <c r="H148" s="510"/>
      <c r="I148" s="522"/>
      <c r="J148" s="522"/>
      <c r="K148" s="510"/>
      <c r="L148" s="685">
        <v>36</v>
      </c>
      <c r="M148" s="685">
        <f>IF(L148&lt;='B1 '!$G$31,'B1 '!$H$31,IF(AND(L148&lt;='B1 '!$G$30,L148&gt;'B1 '!$G$31),0+(('B1 '!$H$31-'B1 '!$H$30)/('B1 '!$G$31-'B1 '!$G$30))*(L148-'B1 '!$G$30),0))</f>
        <v>0</v>
      </c>
      <c r="N148" s="510"/>
      <c r="P148" s="511"/>
      <c r="Q148" s="524"/>
      <c r="R148" s="524"/>
      <c r="S148" s="511"/>
      <c r="T148" s="524"/>
      <c r="U148" s="524"/>
      <c r="V148" s="511"/>
      <c r="W148" s="524"/>
      <c r="X148" s="524"/>
      <c r="Y148" s="511"/>
      <c r="Z148" s="524">
        <v>36</v>
      </c>
      <c r="AA148" s="524">
        <f>IF(Z148&lt;='B1 '!$L$31,'B1 '!$M$31,IF(AND(Z148&lt;='B1 '!$L$30,Z148&gt;'B1 '!$L$31),0+(('B1 '!$M$31-'B1 '!$M$30)/('B1 '!$L$31-'B1 '!$L$30))*(Z148-'B1 '!$L$30),0))</f>
        <v>73.63636363636364</v>
      </c>
      <c r="AB148" s="511"/>
    </row>
    <row r="149" spans="2:28">
      <c r="B149" s="510"/>
      <c r="C149" s="522"/>
      <c r="D149" s="522"/>
      <c r="E149" s="510"/>
      <c r="F149" s="522"/>
      <c r="G149" s="522"/>
      <c r="H149" s="510"/>
      <c r="I149" s="522"/>
      <c r="J149" s="522"/>
      <c r="K149" s="510"/>
      <c r="L149" s="685">
        <v>36.5</v>
      </c>
      <c r="M149" s="685">
        <f>IF(L149&lt;='B1 '!$G$31,'B1 '!$H$31,IF(AND(L149&lt;='B1 '!$G$30,L149&gt;'B1 '!$G$31),0+(('B1 '!$H$31-'B1 '!$H$30)/('B1 '!$G$31-'B1 '!$G$30))*(L149-'B1 '!$G$30),0))</f>
        <v>0</v>
      </c>
      <c r="N149" s="510"/>
      <c r="P149" s="511"/>
      <c r="Q149" s="524"/>
      <c r="R149" s="524"/>
      <c r="S149" s="511"/>
      <c r="T149" s="524"/>
      <c r="U149" s="524"/>
      <c r="V149" s="511"/>
      <c r="W149" s="524"/>
      <c r="X149" s="524"/>
      <c r="Y149" s="511"/>
      <c r="Z149" s="524">
        <v>36.5</v>
      </c>
      <c r="AA149" s="524">
        <f>IF(Z149&lt;='B1 '!$L$31,'B1 '!$M$31,IF(AND(Z149&lt;='B1 '!$L$30,Z149&gt;'B1 '!$L$31),0+(('B1 '!$M$31-'B1 '!$M$30)/('B1 '!$L$31-'B1 '!$L$30))*(Z149-'B1 '!$L$30),0))</f>
        <v>69.545454545454547</v>
      </c>
      <c r="AB149" s="511"/>
    </row>
    <row r="150" spans="2:28">
      <c r="B150" s="510"/>
      <c r="C150" s="522"/>
      <c r="D150" s="522"/>
      <c r="E150" s="510"/>
      <c r="F150" s="522"/>
      <c r="G150" s="522"/>
      <c r="H150" s="510"/>
      <c r="I150" s="522"/>
      <c r="J150" s="522"/>
      <c r="K150" s="510"/>
      <c r="L150" s="685">
        <v>37</v>
      </c>
      <c r="M150" s="685">
        <f>IF(L150&lt;='B1 '!$G$31,'B1 '!$H$31,IF(AND(L150&lt;='B1 '!$G$30,L150&gt;'B1 '!$G$31),0+(('B1 '!$H$31-'B1 '!$H$30)/('B1 '!$G$31-'B1 '!$G$30))*(L150-'B1 '!$G$30),0))</f>
        <v>0</v>
      </c>
      <c r="N150" s="510"/>
      <c r="P150" s="511"/>
      <c r="Q150" s="524"/>
      <c r="R150" s="524"/>
      <c r="S150" s="511"/>
      <c r="T150" s="524"/>
      <c r="U150" s="524"/>
      <c r="V150" s="511"/>
      <c r="W150" s="524"/>
      <c r="X150" s="524"/>
      <c r="Y150" s="511"/>
      <c r="Z150" s="524">
        <v>37</v>
      </c>
      <c r="AA150" s="524">
        <f>IF(Z150&lt;='B1 '!$L$31,'B1 '!$M$31,IF(AND(Z150&lt;='B1 '!$L$30,Z150&gt;'B1 '!$L$31),0+(('B1 '!$M$31-'B1 '!$M$30)/('B1 '!$L$31-'B1 '!$L$30))*(Z150-'B1 '!$L$30),0))</f>
        <v>65.454545454545453</v>
      </c>
      <c r="AB150" s="511"/>
    </row>
    <row r="151" spans="2:28">
      <c r="B151" s="510"/>
      <c r="C151" s="522"/>
      <c r="D151" s="522"/>
      <c r="E151" s="510"/>
      <c r="F151" s="522"/>
      <c r="G151" s="522"/>
      <c r="H151" s="510"/>
      <c r="I151" s="522"/>
      <c r="J151" s="522"/>
      <c r="K151" s="510"/>
      <c r="L151" s="685">
        <v>37.5</v>
      </c>
      <c r="M151" s="685">
        <f>IF(L151&lt;='B1 '!$G$31,'B1 '!$H$31,IF(AND(L151&lt;='B1 '!$G$30,L151&gt;'B1 '!$G$31),0+(('B1 '!$H$31-'B1 '!$H$30)/('B1 '!$G$31-'B1 '!$G$30))*(L151-'B1 '!$G$30),0))</f>
        <v>0</v>
      </c>
      <c r="N151" s="510"/>
      <c r="P151" s="511"/>
      <c r="Q151" s="524"/>
      <c r="R151" s="524"/>
      <c r="S151" s="511"/>
      <c r="T151" s="524"/>
      <c r="U151" s="524"/>
      <c r="V151" s="511"/>
      <c r="W151" s="524"/>
      <c r="X151" s="524"/>
      <c r="Y151" s="511"/>
      <c r="Z151" s="524">
        <v>37.5</v>
      </c>
      <c r="AA151" s="524">
        <f>IF(Z151&lt;='B1 '!$L$31,'B1 '!$M$31,IF(AND(Z151&lt;='B1 '!$L$30,Z151&gt;'B1 '!$L$31),0+(('B1 '!$M$31-'B1 '!$M$30)/('B1 '!$L$31-'B1 '!$L$30))*(Z151-'B1 '!$L$30),0))</f>
        <v>61.36363636363636</v>
      </c>
      <c r="AB151" s="511"/>
    </row>
    <row r="152" spans="2:28">
      <c r="B152" s="510"/>
      <c r="C152" s="522"/>
      <c r="D152" s="522"/>
      <c r="E152" s="510"/>
      <c r="F152" s="522"/>
      <c r="G152" s="522"/>
      <c r="H152" s="510"/>
      <c r="I152" s="522"/>
      <c r="J152" s="522"/>
      <c r="K152" s="510"/>
      <c r="L152" s="685">
        <v>38</v>
      </c>
      <c r="M152" s="685">
        <f>IF(L152&lt;='B1 '!$G$31,'B1 '!$H$31,IF(AND(L152&lt;='B1 '!$G$30,L152&gt;'B1 '!$G$31),0+(('B1 '!$H$31-'B1 '!$H$30)/('B1 '!$G$31-'B1 '!$G$30))*(L152-'B1 '!$G$30),0))</f>
        <v>0</v>
      </c>
      <c r="N152" s="510"/>
      <c r="P152" s="511"/>
      <c r="Q152" s="524"/>
      <c r="R152" s="524"/>
      <c r="S152" s="511"/>
      <c r="T152" s="524"/>
      <c r="U152" s="524"/>
      <c r="V152" s="511"/>
      <c r="W152" s="524"/>
      <c r="X152" s="524"/>
      <c r="Y152" s="511"/>
      <c r="Z152" s="524">
        <v>38</v>
      </c>
      <c r="AA152" s="524">
        <f>IF(Z152&lt;='B1 '!$L$31,'B1 '!$M$31,IF(AND(Z152&lt;='B1 '!$L$30,Z152&gt;'B1 '!$L$31),0+(('B1 '!$M$31-'B1 '!$M$30)/('B1 '!$L$31-'B1 '!$L$30))*(Z152-'B1 '!$L$30),0))</f>
        <v>57.272727272727273</v>
      </c>
      <c r="AB152" s="511"/>
    </row>
    <row r="153" spans="2:28">
      <c r="B153" s="510"/>
      <c r="C153" s="522"/>
      <c r="D153" s="522"/>
      <c r="E153" s="510"/>
      <c r="F153" s="522"/>
      <c r="G153" s="522"/>
      <c r="H153" s="510"/>
      <c r="I153" s="522"/>
      <c r="J153" s="522"/>
      <c r="K153" s="510"/>
      <c r="L153" s="685">
        <v>38.5</v>
      </c>
      <c r="M153" s="685">
        <f>IF(L153&lt;='B1 '!$G$31,'B1 '!$H$31,IF(AND(L153&lt;='B1 '!$G$30,L153&gt;'B1 '!$G$31),0+(('B1 '!$H$31-'B1 '!$H$30)/('B1 '!$G$31-'B1 '!$G$30))*(L153-'B1 '!$G$30),0))</f>
        <v>0</v>
      </c>
      <c r="N153" s="510"/>
      <c r="P153" s="511"/>
      <c r="Q153" s="524"/>
      <c r="R153" s="524"/>
      <c r="S153" s="511"/>
      <c r="T153" s="524"/>
      <c r="U153" s="524"/>
      <c r="V153" s="511"/>
      <c r="W153" s="524"/>
      <c r="X153" s="524"/>
      <c r="Y153" s="511"/>
      <c r="Z153" s="524">
        <v>38.5</v>
      </c>
      <c r="AA153" s="524">
        <f>IF(Z153&lt;='B1 '!$L$31,'B1 '!$M$31,IF(AND(Z153&lt;='B1 '!$L$30,Z153&gt;'B1 '!$L$31),0+(('B1 '!$M$31-'B1 '!$M$30)/('B1 '!$L$31-'B1 '!$L$30))*(Z153-'B1 '!$L$30),0))</f>
        <v>53.18181818181818</v>
      </c>
      <c r="AB153" s="511"/>
    </row>
    <row r="154" spans="2:28">
      <c r="B154" s="510"/>
      <c r="C154" s="522"/>
      <c r="D154" s="522"/>
      <c r="E154" s="510"/>
      <c r="F154" s="522"/>
      <c r="G154" s="522"/>
      <c r="H154" s="510"/>
      <c r="I154" s="522"/>
      <c r="J154" s="522"/>
      <c r="K154" s="510"/>
      <c r="L154" s="685">
        <v>39</v>
      </c>
      <c r="M154" s="685">
        <f>IF(L154&lt;='B1 '!$G$31,'B1 '!$H$31,IF(AND(L154&lt;='B1 '!$G$30,L154&gt;'B1 '!$G$31),0+(('B1 '!$H$31-'B1 '!$H$30)/('B1 '!$G$31-'B1 '!$G$30))*(L154-'B1 '!$G$30),0))</f>
        <v>0</v>
      </c>
      <c r="N154" s="510"/>
      <c r="P154" s="511"/>
      <c r="Q154" s="524"/>
      <c r="R154" s="524"/>
      <c r="S154" s="511"/>
      <c r="T154" s="524"/>
      <c r="U154" s="524"/>
      <c r="V154" s="511"/>
      <c r="W154" s="524"/>
      <c r="X154" s="524"/>
      <c r="Y154" s="511"/>
      <c r="Z154" s="524">
        <v>39</v>
      </c>
      <c r="AA154" s="524">
        <f>IF(Z154&lt;='B1 '!$L$31,'B1 '!$M$31,IF(AND(Z154&lt;='B1 '!$L$30,Z154&gt;'B1 '!$L$31),0+(('B1 '!$M$31-'B1 '!$M$30)/('B1 '!$L$31-'B1 '!$L$30))*(Z154-'B1 '!$L$30),0))</f>
        <v>49.090909090909093</v>
      </c>
      <c r="AB154" s="511"/>
    </row>
    <row r="155" spans="2:28">
      <c r="B155" s="510"/>
      <c r="C155" s="522"/>
      <c r="D155" s="522"/>
      <c r="E155" s="510"/>
      <c r="F155" s="522"/>
      <c r="G155" s="522"/>
      <c r="H155" s="510"/>
      <c r="I155" s="522"/>
      <c r="J155" s="522"/>
      <c r="K155" s="510"/>
      <c r="L155" s="685">
        <v>39.5</v>
      </c>
      <c r="M155" s="685">
        <f>IF(L155&lt;='B1 '!$G$31,'B1 '!$H$31,IF(AND(L155&lt;='B1 '!$G$30,L155&gt;'B1 '!$G$31),0+(('B1 '!$H$31-'B1 '!$H$30)/('B1 '!$G$31-'B1 '!$G$30))*(L155-'B1 '!$G$30),0))</f>
        <v>0</v>
      </c>
      <c r="N155" s="510"/>
      <c r="P155" s="511"/>
      <c r="Q155" s="524"/>
      <c r="R155" s="524"/>
      <c r="S155" s="511"/>
      <c r="T155" s="524"/>
      <c r="U155" s="524"/>
      <c r="V155" s="511"/>
      <c r="W155" s="524"/>
      <c r="X155" s="524"/>
      <c r="Y155" s="511"/>
      <c r="Z155" s="524">
        <v>39.5</v>
      </c>
      <c r="AA155" s="524">
        <f>IF(Z155&lt;='B1 '!$L$31,'B1 '!$M$31,IF(AND(Z155&lt;='B1 '!$L$30,Z155&gt;'B1 '!$L$31),0+(('B1 '!$M$31-'B1 '!$M$30)/('B1 '!$L$31-'B1 '!$L$30))*(Z155-'B1 '!$L$30),0))</f>
        <v>45</v>
      </c>
      <c r="AB155" s="511"/>
    </row>
    <row r="156" spans="2:28">
      <c r="B156" s="510"/>
      <c r="C156" s="522"/>
      <c r="D156" s="522"/>
      <c r="E156" s="510"/>
      <c r="F156" s="522"/>
      <c r="G156" s="522"/>
      <c r="H156" s="510"/>
      <c r="I156" s="522"/>
      <c r="J156" s="522"/>
      <c r="K156" s="510"/>
      <c r="L156" s="685">
        <v>40</v>
      </c>
      <c r="M156" s="685">
        <f>IF(L156&lt;='B1 '!$G$31,'B1 '!$H$31,IF(AND(L156&lt;='B1 '!$G$30,L156&gt;'B1 '!$G$31),0+(('B1 '!$H$31-'B1 '!$H$30)/('B1 '!$G$31-'B1 '!$G$30))*(L156-'B1 '!$G$30),0))</f>
        <v>0</v>
      </c>
      <c r="N156" s="510"/>
      <c r="P156" s="511"/>
      <c r="Q156" s="524"/>
      <c r="R156" s="524"/>
      <c r="S156" s="511"/>
      <c r="T156" s="524"/>
      <c r="U156" s="524"/>
      <c r="V156" s="511"/>
      <c r="W156" s="524"/>
      <c r="X156" s="524"/>
      <c r="Y156" s="511"/>
      <c r="Z156" s="524">
        <v>40</v>
      </c>
      <c r="AA156" s="524">
        <f>IF(Z156&lt;='B1 '!$L$31,'B1 '!$M$31,IF(AND(Z156&lt;='B1 '!$L$30,Z156&gt;'B1 '!$L$31),0+(('B1 '!$M$31-'B1 '!$M$30)/('B1 '!$L$31-'B1 '!$L$30))*(Z156-'B1 '!$L$30),0))</f>
        <v>40.909090909090907</v>
      </c>
      <c r="AB156" s="511"/>
    </row>
    <row r="157" spans="2:28">
      <c r="B157" s="510"/>
      <c r="C157" s="522"/>
      <c r="D157" s="522"/>
      <c r="E157" s="510"/>
      <c r="F157" s="522"/>
      <c r="G157" s="522"/>
      <c r="H157" s="510"/>
      <c r="I157" s="522"/>
      <c r="J157" s="522"/>
      <c r="K157" s="510"/>
      <c r="L157" s="685">
        <v>40.5</v>
      </c>
      <c r="M157" s="685">
        <f>IF(L157&lt;='B1 '!$G$31,'B1 '!$H$31,IF(AND(L157&lt;='B1 '!$G$30,L157&gt;'B1 '!$G$31),0+(('B1 '!$H$31-'B1 '!$H$30)/('B1 '!$G$31-'B1 '!$G$30))*(L157-'B1 '!$G$30),0))</f>
        <v>0</v>
      </c>
      <c r="N157" s="510"/>
      <c r="P157" s="511"/>
      <c r="Q157" s="524"/>
      <c r="R157" s="524"/>
      <c r="S157" s="511"/>
      <c r="T157" s="524"/>
      <c r="U157" s="524"/>
      <c r="V157" s="511"/>
      <c r="W157" s="524"/>
      <c r="X157" s="524"/>
      <c r="Y157" s="511"/>
      <c r="Z157" s="524">
        <v>40.5</v>
      </c>
      <c r="AA157" s="524">
        <f>IF(Z157&lt;='B1 '!$L$31,'B1 '!$M$31,IF(AND(Z157&lt;='B1 '!$L$30,Z157&gt;'B1 '!$L$31),0+(('B1 '!$M$31-'B1 '!$M$30)/('B1 '!$L$31-'B1 '!$L$30))*(Z157-'B1 '!$L$30),0))</f>
        <v>36.81818181818182</v>
      </c>
      <c r="AB157" s="511"/>
    </row>
    <row r="158" spans="2:28">
      <c r="B158" s="510"/>
      <c r="C158" s="522"/>
      <c r="D158" s="522"/>
      <c r="E158" s="510"/>
      <c r="F158" s="522"/>
      <c r="G158" s="522"/>
      <c r="H158" s="510"/>
      <c r="I158" s="522"/>
      <c r="J158" s="522"/>
      <c r="K158" s="510"/>
      <c r="L158" s="685">
        <v>41</v>
      </c>
      <c r="M158" s="685">
        <f>IF(L158&lt;='B1 '!$G$31,'B1 '!$H$31,IF(AND(L158&lt;='B1 '!$G$30,L158&gt;'B1 '!$G$31),0+(('B1 '!$H$31-'B1 '!$H$30)/('B1 '!$G$31-'B1 '!$G$30))*(L158-'B1 '!$G$30),0))</f>
        <v>0</v>
      </c>
      <c r="N158" s="510"/>
      <c r="P158" s="511"/>
      <c r="Q158" s="524"/>
      <c r="R158" s="524"/>
      <c r="S158" s="511"/>
      <c r="T158" s="524"/>
      <c r="U158" s="524"/>
      <c r="V158" s="511"/>
      <c r="W158" s="524"/>
      <c r="X158" s="524"/>
      <c r="Y158" s="511"/>
      <c r="Z158" s="524">
        <v>41</v>
      </c>
      <c r="AA158" s="524">
        <f>IF(Z158&lt;='B1 '!$L$31,'B1 '!$M$31,IF(AND(Z158&lt;='B1 '!$L$30,Z158&gt;'B1 '!$L$31),0+(('B1 '!$M$31-'B1 '!$M$30)/('B1 '!$L$31-'B1 '!$L$30))*(Z158-'B1 '!$L$30),0))</f>
        <v>32.727272727272727</v>
      </c>
      <c r="AB158" s="511"/>
    </row>
    <row r="159" spans="2:28">
      <c r="B159" s="510"/>
      <c r="C159" s="522"/>
      <c r="D159" s="522"/>
      <c r="E159" s="510"/>
      <c r="F159" s="522"/>
      <c r="G159" s="522"/>
      <c r="H159" s="510"/>
      <c r="I159" s="522"/>
      <c r="J159" s="522"/>
      <c r="K159" s="510"/>
      <c r="L159" s="685">
        <v>41.5</v>
      </c>
      <c r="M159" s="685">
        <f>IF(L159&lt;='B1 '!$G$31,'B1 '!$H$31,IF(AND(L159&lt;='B1 '!$G$30,L159&gt;'B1 '!$G$31),0+(('B1 '!$H$31-'B1 '!$H$30)/('B1 '!$G$31-'B1 '!$G$30))*(L159-'B1 '!$G$30),0))</f>
        <v>0</v>
      </c>
      <c r="N159" s="510"/>
      <c r="P159" s="511"/>
      <c r="Q159" s="524"/>
      <c r="R159" s="524"/>
      <c r="S159" s="511"/>
      <c r="T159" s="524"/>
      <c r="U159" s="524"/>
      <c r="V159" s="511"/>
      <c r="W159" s="524"/>
      <c r="X159" s="524"/>
      <c r="Y159" s="511"/>
      <c r="Z159" s="524">
        <v>41.5</v>
      </c>
      <c r="AA159" s="524">
        <f>IF(Z159&lt;='B1 '!$L$31,'B1 '!$M$31,IF(AND(Z159&lt;='B1 '!$L$30,Z159&gt;'B1 '!$L$31),0+(('B1 '!$M$31-'B1 '!$M$30)/('B1 '!$L$31-'B1 '!$L$30))*(Z159-'B1 '!$L$30),0))</f>
        <v>28.636363636363637</v>
      </c>
      <c r="AB159" s="511"/>
    </row>
    <row r="160" spans="2:28">
      <c r="B160" s="510"/>
      <c r="C160" s="522"/>
      <c r="D160" s="522"/>
      <c r="E160" s="510"/>
      <c r="F160" s="522"/>
      <c r="G160" s="522"/>
      <c r="H160" s="510"/>
      <c r="I160" s="522"/>
      <c r="J160" s="522"/>
      <c r="K160" s="510"/>
      <c r="L160" s="685">
        <v>42</v>
      </c>
      <c r="M160" s="685">
        <f>IF(L160&lt;='B1 '!$G$31,'B1 '!$H$31,IF(AND(L160&lt;='B1 '!$G$30,L160&gt;'B1 '!$G$31),0+(('B1 '!$H$31-'B1 '!$H$30)/('B1 '!$G$31-'B1 '!$G$30))*(L160-'B1 '!$G$30),0))</f>
        <v>0</v>
      </c>
      <c r="N160" s="510"/>
      <c r="P160" s="511"/>
      <c r="Q160" s="524"/>
      <c r="R160" s="524"/>
      <c r="S160" s="511"/>
      <c r="T160" s="524"/>
      <c r="U160" s="524"/>
      <c r="V160" s="511"/>
      <c r="W160" s="524"/>
      <c r="X160" s="524"/>
      <c r="Y160" s="511"/>
      <c r="Z160" s="524">
        <v>42</v>
      </c>
      <c r="AA160" s="524">
        <f>IF(Z160&lt;='B1 '!$L$31,'B1 '!$M$31,IF(AND(Z160&lt;='B1 '!$L$30,Z160&gt;'B1 '!$L$31),0+(('B1 '!$M$31-'B1 '!$M$30)/('B1 '!$L$31-'B1 '!$L$30))*(Z160-'B1 '!$L$30),0))</f>
        <v>24.545454545454547</v>
      </c>
      <c r="AB160" s="511"/>
    </row>
    <row r="161" spans="2:28">
      <c r="B161" s="510"/>
      <c r="C161" s="522"/>
      <c r="D161" s="522"/>
      <c r="E161" s="510"/>
      <c r="F161" s="522"/>
      <c r="G161" s="522"/>
      <c r="H161" s="510"/>
      <c r="I161" s="522"/>
      <c r="J161" s="522"/>
      <c r="K161" s="510"/>
      <c r="L161" s="685">
        <v>42.5</v>
      </c>
      <c r="M161" s="685">
        <f>IF(L161&lt;='B1 '!$G$31,'B1 '!$H$31,IF(AND(L161&lt;='B1 '!$G$30,L161&gt;'B1 '!$G$31),0+(('B1 '!$H$31-'B1 '!$H$30)/('B1 '!$G$31-'B1 '!$G$30))*(L161-'B1 '!$G$30),0))</f>
        <v>0</v>
      </c>
      <c r="N161" s="510"/>
      <c r="P161" s="511"/>
      <c r="Q161" s="524"/>
      <c r="R161" s="524"/>
      <c r="S161" s="511"/>
      <c r="T161" s="524"/>
      <c r="U161" s="524"/>
      <c r="V161" s="511"/>
      <c r="W161" s="524"/>
      <c r="X161" s="524"/>
      <c r="Y161" s="511"/>
      <c r="Z161" s="524">
        <v>42.5</v>
      </c>
      <c r="AA161" s="524">
        <f>IF(Z161&lt;='B1 '!$L$31,'B1 '!$M$31,IF(AND(Z161&lt;='B1 '!$L$30,Z161&gt;'B1 '!$L$31),0+(('B1 '!$M$31-'B1 '!$M$30)/('B1 '!$L$31-'B1 '!$L$30))*(Z161-'B1 '!$L$30),0))</f>
        <v>20.454545454545453</v>
      </c>
      <c r="AB161" s="511"/>
    </row>
    <row r="162" spans="2:28">
      <c r="B162" s="510"/>
      <c r="C162" s="522"/>
      <c r="D162" s="522"/>
      <c r="E162" s="510"/>
      <c r="F162" s="522"/>
      <c r="G162" s="522"/>
      <c r="H162" s="510"/>
      <c r="I162" s="522"/>
      <c r="J162" s="522"/>
      <c r="K162" s="510"/>
      <c r="L162" s="685">
        <v>43</v>
      </c>
      <c r="M162" s="685">
        <f>IF(L162&lt;='B1 '!$G$31,'B1 '!$H$31,IF(AND(L162&lt;='B1 '!$G$30,L162&gt;'B1 '!$G$31),0+(('B1 '!$H$31-'B1 '!$H$30)/('B1 '!$G$31-'B1 '!$G$30))*(L162-'B1 '!$G$30),0))</f>
        <v>0</v>
      </c>
      <c r="N162" s="510"/>
      <c r="P162" s="511"/>
      <c r="Q162" s="524"/>
      <c r="R162" s="524"/>
      <c r="S162" s="511"/>
      <c r="T162" s="524"/>
      <c r="U162" s="524"/>
      <c r="V162" s="511"/>
      <c r="W162" s="524"/>
      <c r="X162" s="524"/>
      <c r="Y162" s="511"/>
      <c r="Z162" s="524">
        <v>43</v>
      </c>
      <c r="AA162" s="524">
        <f>IF(Z162&lt;='B1 '!$L$31,'B1 '!$M$31,IF(AND(Z162&lt;='B1 '!$L$30,Z162&gt;'B1 '!$L$31),0+(('B1 '!$M$31-'B1 '!$M$30)/('B1 '!$L$31-'B1 '!$L$30))*(Z162-'B1 '!$L$30),0))</f>
        <v>16.363636363636363</v>
      </c>
      <c r="AB162" s="511"/>
    </row>
    <row r="163" spans="2:28">
      <c r="B163" s="510"/>
      <c r="C163" s="522"/>
      <c r="D163" s="522"/>
      <c r="E163" s="510"/>
      <c r="F163" s="522"/>
      <c r="G163" s="522"/>
      <c r="H163" s="510"/>
      <c r="I163" s="522"/>
      <c r="J163" s="522"/>
      <c r="K163" s="510"/>
      <c r="L163" s="685">
        <v>43.5</v>
      </c>
      <c r="M163" s="685">
        <f>IF(L163&lt;='B1 '!$G$31,'B1 '!$H$31,IF(AND(L163&lt;='B1 '!$G$30,L163&gt;'B1 '!$G$31),0+(('B1 '!$H$31-'B1 '!$H$30)/('B1 '!$G$31-'B1 '!$G$30))*(L163-'B1 '!$G$30),0))</f>
        <v>0</v>
      </c>
      <c r="N163" s="510"/>
      <c r="P163" s="511"/>
      <c r="Q163" s="524"/>
      <c r="R163" s="524"/>
      <c r="S163" s="511"/>
      <c r="T163" s="524"/>
      <c r="U163" s="524"/>
      <c r="V163" s="511"/>
      <c r="W163" s="524"/>
      <c r="X163" s="524"/>
      <c r="Y163" s="511"/>
      <c r="Z163" s="524">
        <v>43.5</v>
      </c>
      <c r="AA163" s="524">
        <f>IF(Z163&lt;='B1 '!$L$31,'B1 '!$M$31,IF(AND(Z163&lt;='B1 '!$L$30,Z163&gt;'B1 '!$L$31),0+(('B1 '!$M$31-'B1 '!$M$30)/('B1 '!$L$31-'B1 '!$L$30))*(Z163-'B1 '!$L$30),0))</f>
        <v>12.272727272727273</v>
      </c>
      <c r="AB163" s="511"/>
    </row>
    <row r="164" spans="2:28">
      <c r="B164" s="510"/>
      <c r="C164" s="522"/>
      <c r="D164" s="522"/>
      <c r="E164" s="510"/>
      <c r="F164" s="522"/>
      <c r="G164" s="522"/>
      <c r="H164" s="510"/>
      <c r="I164" s="522"/>
      <c r="J164" s="522"/>
      <c r="K164" s="510"/>
      <c r="L164" s="685">
        <v>44</v>
      </c>
      <c r="M164" s="685">
        <f>IF(L164&lt;='B1 '!$G$31,'B1 '!$H$31,IF(AND(L164&lt;='B1 '!$G$30,L164&gt;'B1 '!$G$31),0+(('B1 '!$H$31-'B1 '!$H$30)/('B1 '!$G$31-'B1 '!$G$30))*(L164-'B1 '!$G$30),0))</f>
        <v>0</v>
      </c>
      <c r="N164" s="510"/>
      <c r="P164" s="511"/>
      <c r="Q164" s="524"/>
      <c r="R164" s="524"/>
      <c r="S164" s="511"/>
      <c r="T164" s="524"/>
      <c r="U164" s="524"/>
      <c r="V164" s="511"/>
      <c r="W164" s="524"/>
      <c r="X164" s="524"/>
      <c r="Y164" s="511"/>
      <c r="Z164" s="524">
        <v>44</v>
      </c>
      <c r="AA164" s="524">
        <f>IF(Z164&lt;='B1 '!$L$31,'B1 '!$M$31,IF(AND(Z164&lt;='B1 '!$L$30,Z164&gt;'B1 '!$L$31),0+(('B1 '!$M$31-'B1 '!$M$30)/('B1 '!$L$31-'B1 '!$L$30))*(Z164-'B1 '!$L$30),0))</f>
        <v>8.1818181818181817</v>
      </c>
      <c r="AB164" s="511"/>
    </row>
    <row r="165" spans="2:28">
      <c r="B165" s="510"/>
      <c r="C165" s="522"/>
      <c r="D165" s="522"/>
      <c r="E165" s="510"/>
      <c r="F165" s="522"/>
      <c r="G165" s="522"/>
      <c r="H165" s="510"/>
      <c r="I165" s="522"/>
      <c r="J165" s="522"/>
      <c r="K165" s="510"/>
      <c r="L165" s="685">
        <v>44.5</v>
      </c>
      <c r="M165" s="685">
        <f>IF(L165&lt;='B1 '!$G$31,'B1 '!$H$31,IF(AND(L165&lt;='B1 '!$G$30,L165&gt;'B1 '!$G$31),0+(('B1 '!$H$31-'B1 '!$H$30)/('B1 '!$G$31-'B1 '!$G$30))*(L165-'B1 '!$G$30),0))</f>
        <v>0</v>
      </c>
      <c r="N165" s="510"/>
      <c r="P165" s="511"/>
      <c r="Q165" s="524"/>
      <c r="R165" s="524"/>
      <c r="S165" s="511"/>
      <c r="T165" s="524"/>
      <c r="U165" s="524"/>
      <c r="V165" s="511"/>
      <c r="W165" s="524"/>
      <c r="X165" s="524"/>
      <c r="Y165" s="511"/>
      <c r="Z165" s="524">
        <v>44.5</v>
      </c>
      <c r="AA165" s="524">
        <f>IF(Z165&lt;='B1 '!$L$31,'B1 '!$M$31,IF(AND(Z165&lt;='B1 '!$L$30,Z165&gt;'B1 '!$L$31),0+(('B1 '!$M$31-'B1 '!$M$30)/('B1 '!$L$31-'B1 '!$L$30))*(Z165-'B1 '!$L$30),0))</f>
        <v>4.0909090909090908</v>
      </c>
      <c r="AB165" s="511"/>
    </row>
    <row r="166" spans="2:28">
      <c r="B166" s="510"/>
      <c r="C166" s="522"/>
      <c r="D166" s="522"/>
      <c r="E166" s="510"/>
      <c r="F166" s="522"/>
      <c r="G166" s="522"/>
      <c r="H166" s="510"/>
      <c r="I166" s="522"/>
      <c r="J166" s="522"/>
      <c r="K166" s="510"/>
      <c r="L166" s="685">
        <v>45</v>
      </c>
      <c r="M166" s="685">
        <f>IF(L166&lt;='B1 '!$G$31,'B1 '!$H$31,IF(AND(L166&lt;='B1 '!$G$30,L166&gt;'B1 '!$G$31),0+(('B1 '!$H$31-'B1 '!$H$30)/('B1 '!$G$31-'B1 '!$G$30))*(L166-'B1 '!$G$30),0))</f>
        <v>0</v>
      </c>
      <c r="N166" s="510"/>
      <c r="P166" s="511"/>
      <c r="Q166" s="524"/>
      <c r="R166" s="524"/>
      <c r="S166" s="511"/>
      <c r="T166" s="524"/>
      <c r="U166" s="524"/>
      <c r="V166" s="511"/>
      <c r="W166" s="524"/>
      <c r="X166" s="524"/>
      <c r="Y166" s="511"/>
      <c r="Z166" s="524">
        <v>45</v>
      </c>
      <c r="AA166" s="524">
        <f>IF(Z166&lt;='B1 '!$L$31,'B1 '!$M$31,IF(AND(Z166&lt;='B1 '!$L$30,Z166&gt;'B1 '!$L$31),0+(('B1 '!$M$31-'B1 '!$M$30)/('B1 '!$L$31-'B1 '!$L$30))*(Z166-'B1 '!$L$30),0))</f>
        <v>0</v>
      </c>
      <c r="AB166" s="511"/>
    </row>
    <row r="167" spans="2:28">
      <c r="B167" s="510"/>
      <c r="C167" s="522"/>
      <c r="D167" s="522"/>
      <c r="E167" s="510"/>
      <c r="F167" s="522"/>
      <c r="G167" s="522"/>
      <c r="H167" s="510"/>
      <c r="I167" s="522"/>
      <c r="J167" s="522"/>
      <c r="K167" s="510"/>
      <c r="L167" s="685">
        <v>45.5</v>
      </c>
      <c r="M167" s="685">
        <f>IF(L167&lt;='B1 '!$G$31,'B1 '!$H$31,IF(AND(L167&lt;='B1 '!$G$30,L167&gt;'B1 '!$G$31),0+(('B1 '!$H$31-'B1 '!$H$30)/('B1 '!$G$31-'B1 '!$G$30))*(L167-'B1 '!$G$30),0))</f>
        <v>0</v>
      </c>
      <c r="N167" s="510"/>
      <c r="P167" s="511"/>
      <c r="Q167" s="524"/>
      <c r="R167" s="524"/>
      <c r="S167" s="511"/>
      <c r="T167" s="524"/>
      <c r="U167" s="524"/>
      <c r="V167" s="511"/>
      <c r="W167" s="524"/>
      <c r="X167" s="524"/>
      <c r="Y167" s="511"/>
      <c r="Z167" s="524">
        <v>45.5</v>
      </c>
      <c r="AA167" s="524">
        <f>IF(Z167&lt;='B1 '!$L$31,'B1 '!$M$31,IF(AND(Z167&lt;='B1 '!$L$30,Z167&gt;'B1 '!$L$31),0+(('B1 '!$M$31-'B1 '!$M$30)/('B1 '!$L$31-'B1 '!$L$30))*(Z167-'B1 '!$L$30),0))</f>
        <v>0</v>
      </c>
      <c r="AB167" s="511"/>
    </row>
    <row r="168" spans="2:28">
      <c r="B168" s="510"/>
      <c r="C168" s="522"/>
      <c r="D168" s="522"/>
      <c r="E168" s="510"/>
      <c r="F168" s="522"/>
      <c r="G168" s="522"/>
      <c r="H168" s="510"/>
      <c r="I168" s="522"/>
      <c r="J168" s="522"/>
      <c r="K168" s="510"/>
      <c r="L168" s="685">
        <v>46</v>
      </c>
      <c r="M168" s="685">
        <f>IF(L168&lt;='B1 '!$G$31,'B1 '!$H$31,IF(AND(L168&lt;='B1 '!$G$30,L168&gt;'B1 '!$G$31),0+(('B1 '!$H$31-'B1 '!$H$30)/('B1 '!$G$31-'B1 '!$G$30))*(L168-'B1 '!$G$30),0))</f>
        <v>0</v>
      </c>
      <c r="N168" s="510"/>
      <c r="P168" s="511"/>
      <c r="Q168" s="524"/>
      <c r="R168" s="524"/>
      <c r="S168" s="511"/>
      <c r="T168" s="524"/>
      <c r="U168" s="524"/>
      <c r="V168" s="511"/>
      <c r="W168" s="524"/>
      <c r="X168" s="524"/>
      <c r="Y168" s="511"/>
      <c r="Z168" s="524">
        <v>46</v>
      </c>
      <c r="AA168" s="524">
        <f>IF(Z168&lt;='B1 '!$L$31,'B1 '!$M$31,IF(AND(Z168&lt;='B1 '!$L$30,Z168&gt;'B1 '!$L$31),0+(('B1 '!$M$31-'B1 '!$M$30)/('B1 '!$L$31-'B1 '!$L$30))*(Z168-'B1 '!$L$30),0))</f>
        <v>0</v>
      </c>
      <c r="AB168" s="511"/>
    </row>
    <row r="169" spans="2:28">
      <c r="B169" s="510"/>
      <c r="C169" s="522"/>
      <c r="D169" s="522"/>
      <c r="E169" s="510"/>
      <c r="F169" s="522"/>
      <c r="G169" s="522"/>
      <c r="H169" s="510"/>
      <c r="I169" s="522"/>
      <c r="J169" s="522"/>
      <c r="K169" s="510"/>
      <c r="L169" s="685">
        <v>46.5</v>
      </c>
      <c r="M169" s="685">
        <f>IF(L169&lt;='B1 '!$G$31,'B1 '!$H$31,IF(AND(L169&lt;='B1 '!$G$30,L169&gt;'B1 '!$G$31),0+(('B1 '!$H$31-'B1 '!$H$30)/('B1 '!$G$31-'B1 '!$G$30))*(L169-'B1 '!$G$30),0))</f>
        <v>0</v>
      </c>
      <c r="N169" s="510"/>
      <c r="P169" s="511"/>
      <c r="Q169" s="524"/>
      <c r="R169" s="524"/>
      <c r="S169" s="511"/>
      <c r="T169" s="524"/>
      <c r="U169" s="524"/>
      <c r="V169" s="511"/>
      <c r="W169" s="524"/>
      <c r="X169" s="524"/>
      <c r="Y169" s="511"/>
      <c r="Z169" s="524">
        <v>46.5</v>
      </c>
      <c r="AA169" s="524">
        <f>IF(Z169&lt;='B1 '!$L$31,'B1 '!$M$31,IF(AND(Z169&lt;='B1 '!$L$30,Z169&gt;'B1 '!$L$31),0+(('B1 '!$M$31-'B1 '!$M$30)/('B1 '!$L$31-'B1 '!$L$30))*(Z169-'B1 '!$L$30),0))</f>
        <v>0</v>
      </c>
      <c r="AB169" s="511"/>
    </row>
    <row r="170" spans="2:28">
      <c r="B170" s="510"/>
      <c r="C170" s="522"/>
      <c r="D170" s="522"/>
      <c r="E170" s="510"/>
      <c r="F170" s="522"/>
      <c r="G170" s="522"/>
      <c r="H170" s="510"/>
      <c r="I170" s="522"/>
      <c r="J170" s="522"/>
      <c r="K170" s="510"/>
      <c r="L170" s="685">
        <v>47</v>
      </c>
      <c r="M170" s="685">
        <f>IF(L170&lt;='B1 '!$G$31,'B1 '!$H$31,IF(AND(L170&lt;='B1 '!$G$30,L170&gt;'B1 '!$G$31),0+(('B1 '!$H$31-'B1 '!$H$30)/('B1 '!$G$31-'B1 '!$G$30))*(L170-'B1 '!$G$30),0))</f>
        <v>0</v>
      </c>
      <c r="N170" s="510"/>
      <c r="P170" s="511"/>
      <c r="Q170" s="524"/>
      <c r="R170" s="524"/>
      <c r="S170" s="511"/>
      <c r="T170" s="524"/>
      <c r="U170" s="524"/>
      <c r="V170" s="511"/>
      <c r="W170" s="524"/>
      <c r="X170" s="524"/>
      <c r="Y170" s="511"/>
      <c r="Z170" s="524">
        <v>47</v>
      </c>
      <c r="AA170" s="524">
        <f>IF(Z170&lt;='B1 '!$L$31,'B1 '!$M$31,IF(AND(Z170&lt;='B1 '!$L$30,Z170&gt;'B1 '!$L$31),0+(('B1 '!$M$31-'B1 '!$M$30)/('B1 '!$L$31-'B1 '!$L$30))*(Z170-'B1 '!$L$30),0))</f>
        <v>0</v>
      </c>
      <c r="AB170" s="511"/>
    </row>
    <row r="171" spans="2:28">
      <c r="B171" s="510"/>
      <c r="C171" s="522"/>
      <c r="D171" s="522"/>
      <c r="E171" s="510"/>
      <c r="F171" s="522"/>
      <c r="G171" s="522"/>
      <c r="H171" s="510"/>
      <c r="I171" s="522"/>
      <c r="J171" s="522"/>
      <c r="K171" s="510"/>
      <c r="L171" s="685">
        <v>47.5</v>
      </c>
      <c r="M171" s="685">
        <f>IF(L171&lt;='B1 '!$G$31,'B1 '!$H$31,IF(AND(L171&lt;='B1 '!$G$30,L171&gt;'B1 '!$G$31),0+(('B1 '!$H$31-'B1 '!$H$30)/('B1 '!$G$31-'B1 '!$G$30))*(L171-'B1 '!$G$30),0))</f>
        <v>0</v>
      </c>
      <c r="N171" s="510"/>
      <c r="P171" s="511"/>
      <c r="Q171" s="524"/>
      <c r="R171" s="524"/>
      <c r="S171" s="511"/>
      <c r="T171" s="524"/>
      <c r="U171" s="524"/>
      <c r="V171" s="511"/>
      <c r="W171" s="524"/>
      <c r="X171" s="524"/>
      <c r="Y171" s="511"/>
      <c r="Z171" s="524">
        <v>47.5</v>
      </c>
      <c r="AA171" s="524">
        <f>IF(Z171&lt;='B1 '!$L$31,'B1 '!$M$31,IF(AND(Z171&lt;='B1 '!$L$30,Z171&gt;'B1 '!$L$31),0+(('B1 '!$M$31-'B1 '!$M$30)/('B1 '!$L$31-'B1 '!$L$30))*(Z171-'B1 '!$L$30),0))</f>
        <v>0</v>
      </c>
      <c r="AB171" s="511"/>
    </row>
    <row r="172" spans="2:28">
      <c r="B172" s="510"/>
      <c r="C172" s="522"/>
      <c r="D172" s="522"/>
      <c r="E172" s="510"/>
      <c r="F172" s="522"/>
      <c r="G172" s="522"/>
      <c r="H172" s="510"/>
      <c r="I172" s="522"/>
      <c r="J172" s="522"/>
      <c r="K172" s="510"/>
      <c r="L172" s="685">
        <v>48</v>
      </c>
      <c r="M172" s="685">
        <f>IF(L172&lt;='B1 '!$G$31,'B1 '!$H$31,IF(AND(L172&lt;='B1 '!$G$30,L172&gt;'B1 '!$G$31),0+(('B1 '!$H$31-'B1 '!$H$30)/('B1 '!$G$31-'B1 '!$G$30))*(L172-'B1 '!$G$30),0))</f>
        <v>0</v>
      </c>
      <c r="N172" s="510"/>
      <c r="P172" s="511"/>
      <c r="Q172" s="524"/>
      <c r="R172" s="524"/>
      <c r="S172" s="511"/>
      <c r="T172" s="524"/>
      <c r="U172" s="524"/>
      <c r="V172" s="511"/>
      <c r="W172" s="524"/>
      <c r="X172" s="524"/>
      <c r="Y172" s="511"/>
      <c r="Z172" s="524">
        <v>48</v>
      </c>
      <c r="AA172" s="524">
        <f>IF(Z172&lt;='B1 '!$L$31,'B1 '!$M$31,IF(AND(Z172&lt;='B1 '!$L$30,Z172&gt;'B1 '!$L$31),0+(('B1 '!$M$31-'B1 '!$M$30)/('B1 '!$L$31-'B1 '!$L$30))*(Z172-'B1 '!$L$30),0))</f>
        <v>0</v>
      </c>
      <c r="AB172" s="511"/>
    </row>
    <row r="173" spans="2:28">
      <c r="B173" s="510"/>
      <c r="C173" s="522"/>
      <c r="D173" s="522"/>
      <c r="E173" s="510"/>
      <c r="F173" s="522"/>
      <c r="G173" s="522"/>
      <c r="H173" s="510"/>
      <c r="I173" s="522"/>
      <c r="J173" s="522"/>
      <c r="K173" s="510"/>
      <c r="L173" s="685">
        <v>48.5</v>
      </c>
      <c r="M173" s="685">
        <f>IF(L173&lt;='B1 '!$G$31,'B1 '!$H$31,IF(AND(L173&lt;='B1 '!$G$30,L173&gt;'B1 '!$G$31),0+(('B1 '!$H$31-'B1 '!$H$30)/('B1 '!$G$31-'B1 '!$G$30))*(L173-'B1 '!$G$30),0))</f>
        <v>0</v>
      </c>
      <c r="N173" s="510"/>
      <c r="P173" s="511"/>
      <c r="Q173" s="524"/>
      <c r="R173" s="524"/>
      <c r="S173" s="511"/>
      <c r="T173" s="524"/>
      <c r="U173" s="524"/>
      <c r="V173" s="511"/>
      <c r="W173" s="524"/>
      <c r="X173" s="524"/>
      <c r="Y173" s="511"/>
      <c r="Z173" s="524">
        <v>48.5</v>
      </c>
      <c r="AA173" s="524">
        <f>IF(Z173&lt;='B1 '!$L$31,'B1 '!$M$31,IF(AND(Z173&lt;='B1 '!$L$30,Z173&gt;'B1 '!$L$31),0+(('B1 '!$M$31-'B1 '!$M$30)/('B1 '!$L$31-'B1 '!$L$30))*(Z173-'B1 '!$L$30),0))</f>
        <v>0</v>
      </c>
      <c r="AB173" s="511"/>
    </row>
    <row r="174" spans="2:28">
      <c r="B174" s="510"/>
      <c r="C174" s="522"/>
      <c r="D174" s="522"/>
      <c r="E174" s="510"/>
      <c r="F174" s="522"/>
      <c r="G174" s="522"/>
      <c r="H174" s="510"/>
      <c r="I174" s="522"/>
      <c r="J174" s="522"/>
      <c r="K174" s="510"/>
      <c r="L174" s="685">
        <v>49</v>
      </c>
      <c r="M174" s="685">
        <f>IF(L174&lt;='B1 '!$G$31,'B1 '!$H$31,IF(AND(L174&lt;='B1 '!$G$30,L174&gt;'B1 '!$G$31),0+(('B1 '!$H$31-'B1 '!$H$30)/('B1 '!$G$31-'B1 '!$G$30))*(L174-'B1 '!$G$30),0))</f>
        <v>0</v>
      </c>
      <c r="N174" s="510"/>
      <c r="P174" s="511"/>
      <c r="Q174" s="524"/>
      <c r="R174" s="524"/>
      <c r="S174" s="511"/>
      <c r="T174" s="524"/>
      <c r="U174" s="524"/>
      <c r="V174" s="511"/>
      <c r="W174" s="524"/>
      <c r="X174" s="524"/>
      <c r="Y174" s="511"/>
      <c r="Z174" s="524">
        <v>49</v>
      </c>
      <c r="AA174" s="524">
        <f>IF(Z174&lt;='B1 '!$L$31,'B1 '!$M$31,IF(AND(Z174&lt;='B1 '!$L$30,Z174&gt;'B1 '!$L$31),0+(('B1 '!$M$31-'B1 '!$M$30)/('B1 '!$L$31-'B1 '!$L$30))*(Z174-'B1 '!$L$30),0))</f>
        <v>0</v>
      </c>
      <c r="AB174" s="511"/>
    </row>
    <row r="175" spans="2:28">
      <c r="B175" s="510"/>
      <c r="C175" s="522"/>
      <c r="D175" s="522"/>
      <c r="E175" s="510"/>
      <c r="F175" s="522"/>
      <c r="G175" s="522"/>
      <c r="H175" s="510"/>
      <c r="I175" s="522"/>
      <c r="J175" s="522"/>
      <c r="K175" s="510"/>
      <c r="L175" s="685">
        <v>49.5</v>
      </c>
      <c r="M175" s="685">
        <f>IF(L175&lt;='B1 '!$G$31,'B1 '!$H$31,IF(AND(L175&lt;='B1 '!$G$30,L175&gt;'B1 '!$G$31),0+(('B1 '!$H$31-'B1 '!$H$30)/('B1 '!$G$31-'B1 '!$G$30))*(L175-'B1 '!$G$30),0))</f>
        <v>0</v>
      </c>
      <c r="N175" s="510"/>
      <c r="P175" s="511"/>
      <c r="Q175" s="524"/>
      <c r="R175" s="524"/>
      <c r="S175" s="511"/>
      <c r="T175" s="524"/>
      <c r="U175" s="524"/>
      <c r="V175" s="511"/>
      <c r="W175" s="524"/>
      <c r="X175" s="524"/>
      <c r="Y175" s="511"/>
      <c r="Z175" s="524">
        <v>49.5</v>
      </c>
      <c r="AA175" s="524">
        <f>IF(Z175&lt;='B1 '!$L$31,'B1 '!$M$31,IF(AND(Z175&lt;='B1 '!$L$30,Z175&gt;'B1 '!$L$31),0+(('B1 '!$M$31-'B1 '!$M$30)/('B1 '!$L$31-'B1 '!$L$30))*(Z175-'B1 '!$L$30),0))</f>
        <v>0</v>
      </c>
      <c r="AB175" s="511"/>
    </row>
    <row r="176" spans="2:28">
      <c r="B176" s="510"/>
      <c r="C176" s="522"/>
      <c r="D176" s="522"/>
      <c r="E176" s="510"/>
      <c r="F176" s="522"/>
      <c r="G176" s="522"/>
      <c r="H176" s="510"/>
      <c r="I176" s="522"/>
      <c r="J176" s="522"/>
      <c r="K176" s="510"/>
      <c r="L176" s="685">
        <v>50</v>
      </c>
      <c r="M176" s="685">
        <f>IF(L176&lt;='B1 '!$G$31,'B1 '!$H$31,IF(AND(L176&lt;='B1 '!$G$30,L176&gt;'B1 '!$G$31),0+(('B1 '!$H$31-'B1 '!$H$30)/('B1 '!$G$31-'B1 '!$G$30))*(L176-'B1 '!$G$30),0))</f>
        <v>0</v>
      </c>
      <c r="N176" s="510"/>
      <c r="P176" s="511"/>
      <c r="Q176" s="524"/>
      <c r="R176" s="524"/>
      <c r="S176" s="511"/>
      <c r="T176" s="524"/>
      <c r="U176" s="524"/>
      <c r="V176" s="511"/>
      <c r="W176" s="524"/>
      <c r="X176" s="524"/>
      <c r="Y176" s="511"/>
      <c r="Z176" s="524">
        <v>50</v>
      </c>
      <c r="AA176" s="524">
        <f>IF(Z176&lt;='B1 '!$L$31,'B1 '!$M$31,IF(AND(Z176&lt;='B1 '!$L$30,Z176&gt;'B1 '!$L$31),0+(('B1 '!$M$31-'B1 '!$M$30)/('B1 '!$L$31-'B1 '!$L$30))*(Z176-'B1 '!$L$30),0))</f>
        <v>0</v>
      </c>
      <c r="AB176" s="511"/>
    </row>
    <row r="177" spans="2:28">
      <c r="B177" s="510"/>
      <c r="C177" s="510"/>
      <c r="D177" s="510"/>
      <c r="E177" s="510"/>
      <c r="F177" s="510"/>
      <c r="G177" s="510"/>
      <c r="H177" s="510"/>
      <c r="I177" s="510"/>
      <c r="J177" s="510"/>
      <c r="K177" s="510"/>
      <c r="L177" s="510"/>
      <c r="M177" s="510"/>
      <c r="N177" s="510"/>
      <c r="P177" s="511"/>
      <c r="Q177" s="511"/>
      <c r="R177" s="511"/>
      <c r="S177" s="511"/>
      <c r="T177" s="511"/>
      <c r="U177" s="511"/>
      <c r="V177" s="511"/>
      <c r="W177" s="511"/>
      <c r="X177" s="511"/>
      <c r="Y177" s="511"/>
      <c r="Z177" s="511"/>
      <c r="AA177" s="511"/>
      <c r="AB177" s="511"/>
    </row>
    <row r="178" spans="2:28">
      <c r="B178" s="510"/>
      <c r="C178" s="510"/>
      <c r="D178" s="510"/>
      <c r="E178" s="510"/>
      <c r="F178" s="510"/>
      <c r="G178" s="510"/>
      <c r="H178" s="510"/>
      <c r="I178" s="510"/>
      <c r="J178" s="510"/>
      <c r="K178" s="510"/>
      <c r="L178" s="510"/>
      <c r="M178" s="510"/>
      <c r="N178" s="510"/>
      <c r="P178" s="511"/>
      <c r="Q178" s="511"/>
      <c r="R178" s="511"/>
      <c r="S178" s="511"/>
      <c r="T178" s="511"/>
      <c r="U178" s="511"/>
      <c r="V178" s="511"/>
      <c r="W178" s="511"/>
      <c r="X178" s="511"/>
      <c r="Y178" s="511"/>
      <c r="Z178" s="511"/>
      <c r="AA178" s="511"/>
      <c r="AB178" s="511"/>
    </row>
    <row r="179" spans="2:28">
      <c r="B179" s="510"/>
      <c r="C179" s="510"/>
      <c r="D179" s="510"/>
      <c r="E179" s="510"/>
      <c r="F179" s="510"/>
      <c r="G179" s="510"/>
      <c r="H179" s="510"/>
      <c r="I179" s="510"/>
      <c r="J179" s="510"/>
      <c r="K179" s="510"/>
      <c r="L179" s="510"/>
      <c r="M179" s="510"/>
      <c r="N179" s="510"/>
      <c r="P179" s="511"/>
      <c r="Q179" s="511"/>
      <c r="R179" s="511"/>
      <c r="S179" s="511"/>
      <c r="T179" s="511"/>
      <c r="U179" s="511"/>
      <c r="V179" s="511"/>
      <c r="W179" s="511"/>
      <c r="X179" s="511"/>
      <c r="Y179" s="511"/>
      <c r="Z179" s="511"/>
      <c r="AA179" s="511"/>
      <c r="AB179" s="511"/>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34"/>
  <sheetViews>
    <sheetView workbookViewId="0">
      <selection activeCell="B4" sqref="B4"/>
    </sheetView>
  </sheetViews>
  <sheetFormatPr baseColWidth="10" defaultColWidth="11.42578125" defaultRowHeight="14.25"/>
  <cols>
    <col min="1" max="1" width="55.85546875" style="297" customWidth="1"/>
    <col min="2" max="2" width="29.5703125" style="297" customWidth="1"/>
    <col min="3" max="3" width="13.85546875" style="297" customWidth="1"/>
    <col min="4" max="4" width="30.7109375" style="297" customWidth="1"/>
    <col min="5" max="5" width="5.140625" style="297" customWidth="1"/>
    <col min="6" max="6" width="43.42578125" style="297" hidden="1" customWidth="1"/>
    <col min="7" max="7" width="26" style="297" hidden="1" customWidth="1"/>
    <col min="8" max="8" width="44.140625" style="297" hidden="1" customWidth="1"/>
    <col min="9" max="9" width="29.42578125" style="297" hidden="1" customWidth="1"/>
    <col min="10" max="10" width="43.85546875" style="297" hidden="1" customWidth="1"/>
    <col min="11" max="11" width="30.140625" style="297" hidden="1" customWidth="1"/>
    <col min="12" max="12" width="39" style="297" hidden="1" customWidth="1"/>
    <col min="13" max="13" width="26.140625" style="297" hidden="1" customWidth="1"/>
    <col min="14" max="14" width="43.140625" style="297" hidden="1" customWidth="1"/>
    <col min="15" max="15" width="30.7109375" style="297" hidden="1" customWidth="1"/>
    <col min="16" max="16384" width="11.42578125" style="297"/>
  </cols>
  <sheetData>
    <row r="1" spans="1:14" s="251" customFormat="1" ht="24.95" customHeight="1" thickBot="1">
      <c r="A1" s="250" t="s">
        <v>421</v>
      </c>
      <c r="B1" s="250"/>
      <c r="C1" s="250"/>
      <c r="F1" s="950" t="s">
        <v>111</v>
      </c>
      <c r="G1" s="951"/>
      <c r="H1" s="952"/>
      <c r="K1" s="950" t="s">
        <v>112</v>
      </c>
      <c r="L1" s="953"/>
      <c r="M1" s="954"/>
    </row>
    <row r="2" spans="1:14" s="251" customFormat="1" ht="7.5" customHeight="1" thickBot="1">
      <c r="A2" s="252"/>
      <c r="B2" s="253"/>
      <c r="C2" s="254"/>
      <c r="D2" s="255"/>
    </row>
    <row r="3" spans="1:14" s="251" customFormat="1" ht="24.95" customHeight="1">
      <c r="A3" s="256" t="str">
        <f>IF(ISTEXT(Punktevergabe!E5),CONCATENATE("Eingabefeld GEG ", (Punktevergabe!E5),""))</f>
        <v>Eingabefeld GEG Neubau</v>
      </c>
      <c r="B3" s="257" t="s">
        <v>143</v>
      </c>
      <c r="C3" s="258"/>
      <c r="D3" s="259" t="s">
        <v>24</v>
      </c>
      <c r="F3" s="955" t="s">
        <v>420</v>
      </c>
      <c r="G3" s="956"/>
      <c r="H3" s="957"/>
      <c r="I3" s="260" t="s">
        <v>24</v>
      </c>
      <c r="K3" s="955" t="s">
        <v>422</v>
      </c>
      <c r="L3" s="956"/>
      <c r="M3" s="957"/>
      <c r="N3" s="260" t="s">
        <v>24</v>
      </c>
    </row>
    <row r="4" spans="1:14" s="263" customFormat="1" ht="24.95" customHeight="1">
      <c r="A4" s="261" t="s">
        <v>275</v>
      </c>
      <c r="B4" s="153"/>
      <c r="C4" s="262" t="s">
        <v>276</v>
      </c>
      <c r="D4" s="759"/>
      <c r="F4" s="261" t="s">
        <v>275</v>
      </c>
      <c r="G4" s="264" t="str">
        <f t="shared" ref="G4:G9" si="0">IF(AND(ISNUMBER(B4)),B4,"")</f>
        <v/>
      </c>
      <c r="H4" s="262" t="s">
        <v>276</v>
      </c>
      <c r="I4" s="265"/>
      <c r="K4" s="261" t="s">
        <v>275</v>
      </c>
      <c r="L4" s="264" t="str">
        <f t="shared" ref="L4:L9" si="1">IF(AND(ISNUMBER(B4)),B4,"")</f>
        <v/>
      </c>
      <c r="M4" s="262" t="s">
        <v>276</v>
      </c>
      <c r="N4" s="265"/>
    </row>
    <row r="5" spans="1:14" s="263" customFormat="1" ht="24.95" customHeight="1">
      <c r="A5" s="266" t="s">
        <v>271</v>
      </c>
      <c r="B5" s="153"/>
      <c r="C5" s="262" t="s">
        <v>134</v>
      </c>
      <c r="D5" s="760"/>
      <c r="F5" s="266" t="s">
        <v>271</v>
      </c>
      <c r="G5" s="264" t="str">
        <f t="shared" si="0"/>
        <v/>
      </c>
      <c r="H5" s="267" t="s">
        <v>134</v>
      </c>
      <c r="I5" s="265"/>
      <c r="K5" s="266" t="s">
        <v>271</v>
      </c>
      <c r="L5" s="264" t="str">
        <f t="shared" si="1"/>
        <v/>
      </c>
      <c r="M5" s="267" t="s">
        <v>134</v>
      </c>
      <c r="N5" s="265"/>
    </row>
    <row r="6" spans="1:14" s="263" customFormat="1" ht="24.95" customHeight="1">
      <c r="A6" s="266" t="s">
        <v>272</v>
      </c>
      <c r="B6" s="153"/>
      <c r="C6" s="262" t="s">
        <v>134</v>
      </c>
      <c r="D6" s="760"/>
      <c r="F6" s="266" t="s">
        <v>272</v>
      </c>
      <c r="G6" s="264" t="str">
        <f t="shared" si="0"/>
        <v/>
      </c>
      <c r="H6" s="267" t="s">
        <v>134</v>
      </c>
      <c r="I6" s="268"/>
      <c r="K6" s="266" t="s">
        <v>272</v>
      </c>
      <c r="L6" s="264" t="str">
        <f t="shared" si="1"/>
        <v/>
      </c>
      <c r="M6" s="267" t="s">
        <v>134</v>
      </c>
      <c r="N6" s="268"/>
    </row>
    <row r="7" spans="1:14" s="263" customFormat="1" ht="24.95" customHeight="1">
      <c r="A7" s="269" t="s">
        <v>273</v>
      </c>
      <c r="B7" s="153"/>
      <c r="C7" s="270" t="s">
        <v>134</v>
      </c>
      <c r="D7" s="761"/>
      <c r="F7" s="269" t="s">
        <v>273</v>
      </c>
      <c r="G7" s="264" t="str">
        <f t="shared" si="0"/>
        <v/>
      </c>
      <c r="H7" s="271" t="s">
        <v>134</v>
      </c>
      <c r="I7" s="272"/>
      <c r="K7" s="269" t="s">
        <v>273</v>
      </c>
      <c r="L7" s="264" t="str">
        <f t="shared" si="1"/>
        <v/>
      </c>
      <c r="M7" s="271" t="s">
        <v>134</v>
      </c>
      <c r="N7" s="272"/>
    </row>
    <row r="8" spans="1:14" s="263" customFormat="1" ht="24.95" customHeight="1">
      <c r="A8" s="269" t="s">
        <v>301</v>
      </c>
      <c r="B8" s="153"/>
      <c r="C8" s="270" t="s">
        <v>134</v>
      </c>
      <c r="D8" s="761"/>
      <c r="F8" s="269" t="s">
        <v>301</v>
      </c>
      <c r="G8" s="264" t="str">
        <f t="shared" si="0"/>
        <v/>
      </c>
      <c r="H8" s="271" t="s">
        <v>134</v>
      </c>
      <c r="I8" s="272"/>
      <c r="K8" s="269" t="s">
        <v>301</v>
      </c>
      <c r="L8" s="264" t="str">
        <f>IF(AND(ISNUMBER(B8)),B8,"")</f>
        <v/>
      </c>
      <c r="M8" s="271" t="s">
        <v>134</v>
      </c>
      <c r="N8" s="272"/>
    </row>
    <row r="9" spans="1:14" s="263" customFormat="1" ht="24.95" customHeight="1">
      <c r="A9" s="266" t="s">
        <v>277</v>
      </c>
      <c r="B9" s="153"/>
      <c r="C9" s="273" t="s">
        <v>135</v>
      </c>
      <c r="D9" s="760"/>
      <c r="F9" s="266" t="s">
        <v>277</v>
      </c>
      <c r="G9" s="264" t="str">
        <f t="shared" si="0"/>
        <v/>
      </c>
      <c r="H9" s="716" t="s">
        <v>136</v>
      </c>
      <c r="I9" s="715"/>
      <c r="K9" s="266" t="s">
        <v>277</v>
      </c>
      <c r="L9" s="264" t="str">
        <f t="shared" si="1"/>
        <v/>
      </c>
      <c r="M9" s="716" t="s">
        <v>136</v>
      </c>
      <c r="N9" s="715"/>
    </row>
    <row r="10" spans="1:14" s="263" customFormat="1" ht="12.75">
      <c r="A10" s="275"/>
      <c r="B10" s="276"/>
      <c r="C10" s="273"/>
      <c r="D10" s="277"/>
    </row>
    <row r="11" spans="1:14" s="263" customFormat="1" ht="12.75">
      <c r="A11" s="275"/>
      <c r="B11" s="276"/>
      <c r="C11" s="278"/>
      <c r="D11" s="279"/>
    </row>
    <row r="12" spans="1:14" s="251" customFormat="1" ht="14.25" customHeight="1" thickBot="1">
      <c r="A12" s="280"/>
      <c r="C12" s="281"/>
    </row>
    <row r="13" spans="1:14" s="251" customFormat="1" ht="24.75" customHeight="1">
      <c r="A13" s="282" t="s">
        <v>131</v>
      </c>
      <c r="B13" s="283" t="s">
        <v>23</v>
      </c>
      <c r="C13" s="284"/>
      <c r="F13" s="958" t="s">
        <v>132</v>
      </c>
      <c r="G13" s="959"/>
      <c r="H13" s="960"/>
      <c r="K13" s="958" t="s">
        <v>133</v>
      </c>
      <c r="L13" s="959"/>
      <c r="M13" s="960"/>
    </row>
    <row r="14" spans="1:14" s="251" customFormat="1" ht="24.75" customHeight="1">
      <c r="A14" s="269" t="s">
        <v>302</v>
      </c>
      <c r="B14" s="287" t="str">
        <f>IF(AND(ISTEXT(Punktevergabe!E3),(Punktevergabe!E3="Neubau")),G14,L14)</f>
        <v/>
      </c>
      <c r="C14" s="285" t="s">
        <v>278</v>
      </c>
      <c r="F14" s="269" t="s">
        <v>302</v>
      </c>
      <c r="G14" s="286" t="str">
        <f>IF(AND(ISNUMBER(G7),ISNUMBER(G8)),G7/G8,"")</f>
        <v/>
      </c>
      <c r="H14" s="271"/>
      <c r="K14" s="269" t="s">
        <v>302</v>
      </c>
      <c r="L14" s="286" t="str">
        <f>IF(AND(ISNUMBER(L7),ISNUMBER(L8)),L7/L8,"")</f>
        <v/>
      </c>
      <c r="M14" s="271"/>
    </row>
    <row r="15" spans="1:14" s="263" customFormat="1" ht="24.95" customHeight="1">
      <c r="A15" s="269" t="s">
        <v>279</v>
      </c>
      <c r="B15" s="287" t="str">
        <f>IF(AND(ISTEXT(Punktevergabe!E4),(Punktevergabe!E4="Neubau")),G15,L15)</f>
        <v/>
      </c>
      <c r="C15" s="270" t="s">
        <v>134</v>
      </c>
      <c r="D15" s="288"/>
      <c r="F15" s="269" t="s">
        <v>279</v>
      </c>
      <c r="G15" s="286" t="str">
        <f>IF(AND(ISNUMBER(G7)),G7,"")</f>
        <v/>
      </c>
      <c r="H15" s="271"/>
      <c r="K15" s="269" t="s">
        <v>279</v>
      </c>
      <c r="L15" s="286" t="str">
        <f>IF(AND(ISNUMBER(L7)),L7,"")</f>
        <v/>
      </c>
      <c r="M15" s="271"/>
    </row>
    <row r="16" spans="1:14" s="263" customFormat="1" ht="24.95" customHeight="1" thickBot="1">
      <c r="A16" s="269" t="s">
        <v>280</v>
      </c>
      <c r="B16" s="287" t="str">
        <f>IF(AND(ISTEXT(Punktevergabe!E5),(Punktevergabe!E5="Neubau")),G16,L16)</f>
        <v/>
      </c>
      <c r="C16" s="274" t="s">
        <v>135</v>
      </c>
      <c r="D16" s="288"/>
      <c r="F16" s="269" t="s">
        <v>280</v>
      </c>
      <c r="G16" s="286" t="str">
        <f>IF(AND(ISNUMBER(G9)),G9,"")</f>
        <v/>
      </c>
      <c r="H16" s="267"/>
      <c r="K16" s="269" t="s">
        <v>280</v>
      </c>
      <c r="L16" s="286" t="str">
        <f>IF(AND(ISNUMBER(L9)),L9,"")</f>
        <v/>
      </c>
      <c r="M16" s="267"/>
    </row>
    <row r="17" spans="1:14" s="290" customFormat="1" ht="24.95" customHeight="1" thickBot="1">
      <c r="A17" s="289" t="s">
        <v>281</v>
      </c>
      <c r="B17" s="631" t="str">
        <f>IF(AND(ISTEXT(Punktevergabe!E5),(Punktevergabe!E5="Neubau")),G17,L17)</f>
        <v/>
      </c>
      <c r="C17" s="634"/>
      <c r="D17" s="288"/>
      <c r="F17" s="291" t="s">
        <v>281</v>
      </c>
      <c r="G17" s="292" t="str">
        <f>IF(ISNUMBER(G5),IF(G5&lt;=G26,H26,IF(AND(G5&lt;=G25,G5&gt;G26),ROUND(0+((H26-H25)/(G26-G25))*(G5-G25),0),0)),"")</f>
        <v/>
      </c>
      <c r="H17" s="293"/>
      <c r="K17" s="291" t="s">
        <v>281</v>
      </c>
      <c r="L17" s="292" t="str">
        <f>IF(ISNUMBER(L5),IF(L5&lt;=L26,M26,IF(AND(L5&lt;=L25,L5&gt;L26),ROUND(0+((M26-M25)/(L26-L25))*(L5-L25),0),0)),"")</f>
        <v/>
      </c>
      <c r="M17" s="293"/>
    </row>
    <row r="18" spans="1:14" s="290" customFormat="1" ht="24.95" customHeight="1" thickBot="1">
      <c r="A18" s="289" t="s">
        <v>282</v>
      </c>
      <c r="B18" s="632" t="str">
        <f>IF(AND(ISTEXT(Punktevergabe!E5),(Punktevergabe!E5="Neubau")),G18,L18)</f>
        <v/>
      </c>
      <c r="C18" s="635"/>
      <c r="F18" s="295" t="s">
        <v>282</v>
      </c>
      <c r="G18" s="292" t="str">
        <f>IF(ISNUMBER(G6),IF(G6&lt;=G28,H28,IF(AND(G6&lt;=G27,G6&gt;G28),ROUND(0+((H28-H27)/(G28-G27))*(G6-G27),0),0)),"")</f>
        <v/>
      </c>
      <c r="H18" s="294"/>
      <c r="K18" s="295" t="s">
        <v>282</v>
      </c>
      <c r="L18" s="292" t="str">
        <f>IF(ISNUMBER(L6),IF(L6&lt;=L28,M28,IF(AND(L6&lt;=L27,L6&gt;L28),ROUND(0+((M28-M27)/(L28-L27))*(L6-L27),0),0)),"")</f>
        <v/>
      </c>
      <c r="M18" s="294"/>
    </row>
    <row r="19" spans="1:14" ht="24.95" customHeight="1" thickBot="1">
      <c r="A19" s="296" t="s">
        <v>283</v>
      </c>
      <c r="B19" s="633" t="str">
        <f>IF(ISNUMBER(B14),IF(B14&lt;=1,IF(AND(ISTEXT(Punktevergabe!E5),(Punktevergabe!E5="Neubau")),G19,L19),"Gebäude nach GEG 2020 unzulässig"),"")</f>
        <v/>
      </c>
      <c r="C19" s="636"/>
      <c r="F19" s="296" t="s">
        <v>283</v>
      </c>
      <c r="G19" s="292" t="str">
        <f>IF(ISNUMBER(G15),IF(G15&lt;=G30,H30,IF(AND(G15&lt;=G29,G15&gt;G30),ROUND(0+((H30-H29)/(G30-G29))*(G15-G29),0),0)),"")</f>
        <v/>
      </c>
      <c r="H19" s="298"/>
      <c r="K19" s="296" t="s">
        <v>283</v>
      </c>
      <c r="L19" s="292" t="str">
        <f>IF(ISNUMBER(L15),IF(L15&lt;=L30,M30,IF(AND(L15&lt;=L29,L15&gt;L30),ROUND(0+((M30-M29)/(L30-L29))*(L15-L29),0),0)),"")</f>
        <v/>
      </c>
      <c r="M19" s="298"/>
    </row>
    <row r="20" spans="1:14" ht="24.95" customHeight="1" thickBot="1">
      <c r="A20" s="299" t="s">
        <v>284</v>
      </c>
      <c r="B20" s="631" t="str">
        <f>IF(AND(ISTEXT(Punktevergabe!E5),(Punktevergabe!E5="Neubau")),G20,L20)</f>
        <v/>
      </c>
      <c r="C20" s="300"/>
      <c r="F20" s="291" t="s">
        <v>284</v>
      </c>
      <c r="G20" s="292" t="str">
        <f>IF(ISNUMBER(G16),IF(G16&lt;=G32,H32,IF(AND(G16&lt;=G31,G16&gt;G32),ROUND(0+((H32-H31)/(G32-G31))*(G16-G31),0),0)),"")</f>
        <v/>
      </c>
      <c r="H20" s="301"/>
      <c r="K20" s="291" t="s">
        <v>284</v>
      </c>
      <c r="L20" s="292" t="str">
        <f>IF(ISNUMBER(L16),IF(L16&lt;=L32,M32,IF(AND(L16&lt;=L31,L16&gt;L32),ROUND(0+((M32-M31)/(L32-L31))*(L16-L31),0),0)),"")</f>
        <v/>
      </c>
      <c r="M20" s="301"/>
    </row>
    <row r="23" spans="1:14" ht="15" thickBot="1"/>
    <row r="24" spans="1:14">
      <c r="F24" s="302"/>
      <c r="G24" s="303" t="s">
        <v>285</v>
      </c>
      <c r="H24" s="304" t="s">
        <v>23</v>
      </c>
      <c r="K24" s="302"/>
      <c r="L24" s="303" t="s">
        <v>285</v>
      </c>
      <c r="M24" s="304" t="s">
        <v>23</v>
      </c>
    </row>
    <row r="25" spans="1:14" ht="15.75">
      <c r="F25" s="305" t="s">
        <v>286</v>
      </c>
      <c r="G25" s="306">
        <v>70</v>
      </c>
      <c r="H25" s="307">
        <v>0</v>
      </c>
      <c r="I25" s="308"/>
      <c r="K25" s="305" t="s">
        <v>286</v>
      </c>
      <c r="L25" s="306">
        <f>G25*$L$34</f>
        <v>84</v>
      </c>
      <c r="M25" s="307">
        <v>0</v>
      </c>
    </row>
    <row r="26" spans="1:14" ht="15.75">
      <c r="F26" s="305" t="s">
        <v>287</v>
      </c>
      <c r="G26" s="306">
        <v>25</v>
      </c>
      <c r="H26" s="307">
        <v>60</v>
      </c>
      <c r="I26" s="668"/>
      <c r="K26" s="305" t="s">
        <v>287</v>
      </c>
      <c r="L26" s="306">
        <f t="shared" ref="L26:L32" si="2">G26*$L$34</f>
        <v>30</v>
      </c>
      <c r="M26" s="307">
        <v>60</v>
      </c>
      <c r="N26" s="669"/>
    </row>
    <row r="27" spans="1:14" ht="15.75">
      <c r="F27" s="305" t="s">
        <v>288</v>
      </c>
      <c r="G27" s="306">
        <v>70</v>
      </c>
      <c r="H27" s="307">
        <v>0</v>
      </c>
      <c r="I27" s="308"/>
      <c r="K27" s="305" t="s">
        <v>288</v>
      </c>
      <c r="L27" s="306">
        <f t="shared" si="2"/>
        <v>84</v>
      </c>
      <c r="M27" s="307">
        <v>0</v>
      </c>
    </row>
    <row r="28" spans="1:14" ht="15.75">
      <c r="F28" s="305" t="s">
        <v>289</v>
      </c>
      <c r="G28" s="306">
        <v>25</v>
      </c>
      <c r="H28" s="307">
        <v>55</v>
      </c>
      <c r="I28" s="668"/>
      <c r="K28" s="305" t="s">
        <v>289</v>
      </c>
      <c r="L28" s="306">
        <f t="shared" si="2"/>
        <v>30</v>
      </c>
      <c r="M28" s="307">
        <v>55</v>
      </c>
      <c r="N28" s="669"/>
    </row>
    <row r="29" spans="1:14" ht="15.75">
      <c r="F29" s="305" t="s">
        <v>290</v>
      </c>
      <c r="G29" s="306">
        <v>120</v>
      </c>
      <c r="H29" s="307">
        <v>0</v>
      </c>
      <c r="I29" s="308"/>
      <c r="K29" s="305" t="s">
        <v>290</v>
      </c>
      <c r="L29" s="306">
        <f t="shared" si="2"/>
        <v>144</v>
      </c>
      <c r="M29" s="307">
        <v>0</v>
      </c>
    </row>
    <row r="30" spans="1:14" ht="15.75">
      <c r="F30" s="305" t="s">
        <v>291</v>
      </c>
      <c r="G30" s="306">
        <v>30</v>
      </c>
      <c r="H30" s="307">
        <v>120</v>
      </c>
      <c r="I30" s="308"/>
      <c r="K30" s="305" t="s">
        <v>291</v>
      </c>
      <c r="L30" s="306">
        <f t="shared" si="2"/>
        <v>36</v>
      </c>
      <c r="M30" s="307">
        <v>120</v>
      </c>
    </row>
    <row r="31" spans="1:14" ht="15.75">
      <c r="F31" s="305" t="s">
        <v>292</v>
      </c>
      <c r="G31" s="306">
        <v>35</v>
      </c>
      <c r="H31" s="307">
        <v>0</v>
      </c>
      <c r="I31" s="308"/>
      <c r="K31" s="305" t="s">
        <v>292</v>
      </c>
      <c r="L31" s="306">
        <f t="shared" si="2"/>
        <v>42</v>
      </c>
      <c r="M31" s="307">
        <v>0</v>
      </c>
    </row>
    <row r="32" spans="1:14" ht="16.5" thickBot="1">
      <c r="F32" s="309" t="s">
        <v>293</v>
      </c>
      <c r="G32" s="310">
        <v>25</v>
      </c>
      <c r="H32" s="311">
        <v>135</v>
      </c>
      <c r="I32" s="308"/>
      <c r="K32" s="309" t="s">
        <v>293</v>
      </c>
      <c r="L32" s="310">
        <f t="shared" si="2"/>
        <v>30</v>
      </c>
      <c r="M32" s="311">
        <v>135</v>
      </c>
    </row>
    <row r="33" spans="11:12" ht="15" thickBot="1"/>
    <row r="34" spans="11:12" ht="15.75" thickBot="1">
      <c r="K34" s="312" t="s">
        <v>294</v>
      </c>
      <c r="L34" s="313">
        <v>1.2</v>
      </c>
    </row>
  </sheetData>
  <sheetProtection algorithmName="SHA-512" hashValue="i/nJdVkekl2kf2ZlA8FHeTOklV/PZRKVYYBt7baGASPTX2Bc9gOQziggrnDrYWa2ht+ZUsEbNYnOgEqnsljJrA==" saltValue="Yy/z0eb0oo143Oli3/2bBw==" spinCount="100000" sheet="1" selectLockedCells="1"/>
  <mergeCells count="6">
    <mergeCell ref="F1:H1"/>
    <mergeCell ref="K1:M1"/>
    <mergeCell ref="F3:H3"/>
    <mergeCell ref="K3:M3"/>
    <mergeCell ref="F13:H13"/>
    <mergeCell ref="K13:M13"/>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29" orientation="landscape" r:id="rId1"/>
  <ignoredErrors>
    <ignoredError sqref="B19"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7" zoomScale="80" zoomScaleNormal="80" workbookViewId="0">
      <selection activeCell="N56" sqref="N56"/>
    </sheetView>
  </sheetViews>
  <sheetFormatPr baseColWidth="10" defaultColWidth="11.42578125" defaultRowHeight="14.25"/>
  <cols>
    <col min="1" max="1" width="11.42578125" style="76"/>
    <col min="2" max="8" width="11.5703125" style="76" customWidth="1"/>
    <col min="9" max="9" width="11.42578125" style="76"/>
    <col min="10" max="10" width="11.5703125" style="76" customWidth="1"/>
    <col min="11" max="13" width="11.42578125" style="76"/>
    <col min="14" max="14" width="7.85546875" style="76" customWidth="1"/>
    <col min="15" max="15" width="16.28515625" style="76" customWidth="1"/>
    <col min="16" max="16" width="15.28515625" style="76" customWidth="1"/>
    <col min="17" max="24" width="13.7109375" style="76" customWidth="1"/>
    <col min="25" max="25" width="11.85546875" style="76" customWidth="1"/>
    <col min="26" max="16384" width="11.42578125" style="76"/>
  </cols>
  <sheetData>
    <row r="1" spans="2:25" ht="15">
      <c r="B1" s="77" t="s">
        <v>16</v>
      </c>
      <c r="C1" s="164"/>
      <c r="D1" s="78"/>
    </row>
    <row r="2" spans="2:25" ht="15.75" thickBot="1">
      <c r="B2" s="79" t="s">
        <v>141</v>
      </c>
      <c r="C2" s="163"/>
      <c r="D2" s="78"/>
    </row>
    <row r="4" spans="2:25" ht="14.25" customHeight="1">
      <c r="B4" s="966" t="s">
        <v>16</v>
      </c>
      <c r="C4" s="967"/>
      <c r="D4" s="967"/>
      <c r="E4" s="967"/>
      <c r="F4" s="967"/>
      <c r="G4" s="967"/>
      <c r="H4" s="967"/>
      <c r="I4" s="967"/>
      <c r="J4" s="967"/>
      <c r="K4" s="967"/>
      <c r="L4" s="967"/>
      <c r="M4" s="968"/>
      <c r="O4" s="973" t="s">
        <v>141</v>
      </c>
      <c r="P4" s="974"/>
      <c r="Q4" s="974"/>
      <c r="R4" s="974"/>
      <c r="S4" s="974"/>
      <c r="T4" s="974"/>
      <c r="U4" s="974"/>
      <c r="V4" s="974"/>
      <c r="W4" s="974"/>
      <c r="X4" s="974"/>
      <c r="Y4" s="975"/>
    </row>
    <row r="5" spans="2:25" ht="15" customHeight="1" thickBot="1">
      <c r="B5" s="969"/>
      <c r="C5" s="970"/>
      <c r="D5" s="970"/>
      <c r="E5" s="970"/>
      <c r="F5" s="970"/>
      <c r="G5" s="970"/>
      <c r="H5" s="970"/>
      <c r="I5" s="970"/>
      <c r="J5" s="970"/>
      <c r="K5" s="970"/>
      <c r="L5" s="970"/>
      <c r="M5" s="971"/>
      <c r="O5" s="976"/>
      <c r="P5" s="977"/>
      <c r="Q5" s="977"/>
      <c r="R5" s="977"/>
      <c r="S5" s="977"/>
      <c r="T5" s="977"/>
      <c r="U5" s="977"/>
      <c r="V5" s="977"/>
      <c r="W5" s="977"/>
      <c r="X5" s="977"/>
      <c r="Y5" s="978"/>
    </row>
    <row r="6" spans="2:25">
      <c r="B6" s="165"/>
      <c r="C6" s="165"/>
      <c r="D6" s="165"/>
      <c r="E6" s="165"/>
      <c r="F6" s="165"/>
      <c r="G6" s="165"/>
      <c r="H6" s="165"/>
      <c r="I6" s="165"/>
      <c r="J6" s="165"/>
      <c r="K6" s="165"/>
      <c r="L6" s="165"/>
      <c r="M6" s="165"/>
      <c r="O6" s="155"/>
      <c r="P6" s="155"/>
      <c r="Q6" s="155"/>
      <c r="R6" s="155"/>
      <c r="S6" s="155"/>
      <c r="T6" s="155"/>
      <c r="U6" s="155"/>
      <c r="V6" s="155"/>
      <c r="W6" s="155"/>
      <c r="X6" s="155"/>
      <c r="Y6" s="155"/>
    </row>
    <row r="7" spans="2:25">
      <c r="B7" s="165"/>
      <c r="C7" s="165"/>
      <c r="D7" s="165"/>
      <c r="E7" s="165"/>
      <c r="F7" s="165"/>
      <c r="G7" s="165"/>
      <c r="H7" s="165"/>
      <c r="I7" s="165"/>
      <c r="J7" s="165"/>
      <c r="K7" s="165"/>
      <c r="L7" s="165"/>
      <c r="M7" s="165"/>
      <c r="O7" s="155"/>
      <c r="P7" s="155"/>
      <c r="Q7" s="155"/>
      <c r="R7" s="155"/>
      <c r="S7" s="155"/>
      <c r="T7" s="155"/>
      <c r="U7" s="155"/>
      <c r="V7" s="155"/>
      <c r="W7" s="155"/>
      <c r="X7" s="155"/>
      <c r="Y7" s="155"/>
    </row>
    <row r="8" spans="2:25">
      <c r="B8" s="165"/>
      <c r="C8" s="165"/>
      <c r="D8" s="165"/>
      <c r="E8" s="165"/>
      <c r="F8" s="165"/>
      <c r="G8" s="165"/>
      <c r="H8" s="165"/>
      <c r="I8" s="165"/>
      <c r="J8" s="165"/>
      <c r="K8" s="165"/>
      <c r="L8" s="165"/>
      <c r="M8" s="165"/>
      <c r="O8" s="637"/>
      <c r="P8" s="155"/>
      <c r="Q8" s="155"/>
      <c r="R8" s="155"/>
      <c r="S8" s="155"/>
      <c r="T8" s="155"/>
      <c r="U8" s="155"/>
      <c r="V8" s="155"/>
      <c r="W8" s="155"/>
      <c r="X8" s="155"/>
      <c r="Y8" s="155"/>
    </row>
    <row r="9" spans="2:25">
      <c r="B9" s="165"/>
      <c r="C9" s="165"/>
      <c r="D9" s="165"/>
      <c r="E9" s="165"/>
      <c r="F9" s="165"/>
      <c r="G9" s="165"/>
      <c r="H9" s="165"/>
      <c r="I9" s="165"/>
      <c r="J9" s="165"/>
      <c r="K9" s="165"/>
      <c r="L9" s="165"/>
      <c r="M9" s="165"/>
      <c r="O9" s="155"/>
      <c r="P9" s="155"/>
      <c r="Q9" s="155"/>
      <c r="R9" s="155"/>
      <c r="S9" s="155"/>
      <c r="T9" s="155"/>
      <c r="U9" s="155"/>
      <c r="V9" s="155"/>
      <c r="W9" s="155"/>
      <c r="X9" s="155"/>
      <c r="Y9" s="155"/>
    </row>
    <row r="10" spans="2:25">
      <c r="B10" s="165"/>
      <c r="C10" s="165"/>
      <c r="D10" s="165"/>
      <c r="E10" s="165"/>
      <c r="F10" s="165"/>
      <c r="G10" s="165"/>
      <c r="H10" s="165"/>
      <c r="I10" s="165"/>
      <c r="J10" s="165"/>
      <c r="K10" s="165"/>
      <c r="L10" s="165"/>
      <c r="M10" s="165"/>
      <c r="O10" s="155"/>
      <c r="P10" s="155"/>
      <c r="Q10" s="155"/>
      <c r="R10" s="155"/>
      <c r="S10" s="155"/>
      <c r="T10" s="155"/>
      <c r="U10" s="155"/>
      <c r="V10" s="155"/>
      <c r="W10" s="155"/>
      <c r="X10" s="155"/>
      <c r="Y10" s="155"/>
    </row>
    <row r="11" spans="2:25">
      <c r="B11" s="165"/>
      <c r="C11" s="165"/>
      <c r="D11" s="165"/>
      <c r="E11" s="165"/>
      <c r="F11" s="165"/>
      <c r="G11" s="165"/>
      <c r="H11" s="165"/>
      <c r="I11" s="165"/>
      <c r="J11" s="165"/>
      <c r="K11" s="165"/>
      <c r="L11" s="165"/>
      <c r="M11" s="165"/>
      <c r="O11" s="155"/>
      <c r="P11" s="155"/>
      <c r="Q11" s="155"/>
      <c r="R11" s="155"/>
      <c r="S11" s="155"/>
      <c r="T11" s="155"/>
      <c r="U11" s="155"/>
      <c r="V11" s="155"/>
      <c r="W11" s="155"/>
      <c r="X11" s="155"/>
      <c r="Y11" s="155"/>
    </row>
    <row r="12" spans="2:25">
      <c r="B12" s="165"/>
      <c r="C12" s="165"/>
      <c r="D12" s="165"/>
      <c r="E12" s="165"/>
      <c r="F12" s="165"/>
      <c r="G12" s="165"/>
      <c r="H12" s="165"/>
      <c r="I12" s="165"/>
      <c r="J12" s="165"/>
      <c r="K12" s="165"/>
      <c r="L12" s="165"/>
      <c r="M12" s="165"/>
      <c r="O12" s="155"/>
      <c r="P12" s="155"/>
      <c r="Q12" s="155"/>
      <c r="R12" s="155"/>
      <c r="S12" s="155"/>
      <c r="T12" s="155"/>
      <c r="U12" s="155"/>
      <c r="V12" s="155"/>
      <c r="W12" s="155"/>
      <c r="X12" s="155"/>
      <c r="Y12" s="155"/>
    </row>
    <row r="13" spans="2:25">
      <c r="B13" s="165"/>
      <c r="C13" s="165"/>
      <c r="D13" s="165"/>
      <c r="E13" s="165"/>
      <c r="F13" s="165"/>
      <c r="G13" s="165"/>
      <c r="H13" s="165"/>
      <c r="I13" s="165"/>
      <c r="J13" s="165"/>
      <c r="K13" s="165"/>
      <c r="L13" s="165"/>
      <c r="M13" s="165"/>
      <c r="O13" s="155"/>
      <c r="P13" s="155"/>
      <c r="Q13" s="155"/>
      <c r="R13" s="155"/>
      <c r="S13" s="155"/>
      <c r="T13" s="155"/>
      <c r="U13" s="155"/>
      <c r="V13" s="155"/>
      <c r="W13" s="155"/>
      <c r="X13" s="155"/>
      <c r="Y13" s="155"/>
    </row>
    <row r="14" spans="2:25">
      <c r="B14" s="165"/>
      <c r="C14" s="165"/>
      <c r="D14" s="165"/>
      <c r="E14" s="165"/>
      <c r="F14" s="165"/>
      <c r="G14" s="165"/>
      <c r="H14" s="165"/>
      <c r="I14" s="165"/>
      <c r="J14" s="165"/>
      <c r="K14" s="165"/>
      <c r="L14" s="165"/>
      <c r="M14" s="165"/>
      <c r="O14" s="155"/>
      <c r="P14" s="155"/>
      <c r="Q14" s="155"/>
      <c r="R14" s="155"/>
      <c r="S14" s="155"/>
      <c r="T14" s="155"/>
      <c r="U14" s="155"/>
      <c r="V14" s="155"/>
      <c r="W14" s="155"/>
      <c r="X14" s="155"/>
      <c r="Y14" s="155"/>
    </row>
    <row r="15" spans="2:25">
      <c r="B15" s="165"/>
      <c r="C15" s="165"/>
      <c r="D15" s="165"/>
      <c r="E15" s="165"/>
      <c r="F15" s="165"/>
      <c r="G15" s="165"/>
      <c r="H15" s="165"/>
      <c r="I15" s="165"/>
      <c r="J15" s="165"/>
      <c r="K15" s="165"/>
      <c r="L15" s="165"/>
      <c r="M15" s="165"/>
      <c r="O15" s="155"/>
      <c r="P15" s="155"/>
      <c r="Q15" s="155"/>
      <c r="R15" s="155"/>
      <c r="S15" s="155"/>
      <c r="T15" s="155"/>
      <c r="U15" s="155"/>
      <c r="V15" s="155"/>
      <c r="W15" s="155"/>
      <c r="X15" s="155"/>
      <c r="Y15" s="155"/>
    </row>
    <row r="16" spans="2:25">
      <c r="B16" s="165"/>
      <c r="C16" s="165"/>
      <c r="D16" s="165"/>
      <c r="E16" s="165"/>
      <c r="F16" s="165"/>
      <c r="G16" s="165"/>
      <c r="H16" s="165"/>
      <c r="I16" s="165"/>
      <c r="J16" s="165"/>
      <c r="K16" s="165"/>
      <c r="L16" s="165"/>
      <c r="M16" s="165"/>
      <c r="O16" s="155"/>
      <c r="P16" s="155"/>
      <c r="Q16" s="155"/>
      <c r="R16" s="155"/>
      <c r="S16" s="155"/>
      <c r="T16" s="155"/>
      <c r="U16" s="155"/>
      <c r="V16" s="155"/>
      <c r="W16" s="155"/>
      <c r="X16" s="155"/>
      <c r="Y16" s="155"/>
    </row>
    <row r="17" spans="2:25">
      <c r="B17" s="165"/>
      <c r="C17" s="165"/>
      <c r="D17" s="165"/>
      <c r="E17" s="165"/>
      <c r="F17" s="165"/>
      <c r="G17" s="165"/>
      <c r="H17" s="165"/>
      <c r="I17" s="165"/>
      <c r="J17" s="165"/>
      <c r="K17" s="165"/>
      <c r="L17" s="165"/>
      <c r="M17" s="165"/>
      <c r="O17" s="155"/>
      <c r="P17" s="155"/>
      <c r="Q17" s="155"/>
      <c r="R17" s="155"/>
      <c r="S17" s="155"/>
      <c r="T17" s="155"/>
      <c r="U17" s="155"/>
      <c r="V17" s="155"/>
      <c r="W17" s="155"/>
      <c r="X17" s="155"/>
      <c r="Y17" s="155"/>
    </row>
    <row r="18" spans="2:25">
      <c r="B18" s="165"/>
      <c r="C18" s="165"/>
      <c r="D18" s="165"/>
      <c r="E18" s="165"/>
      <c r="F18" s="165"/>
      <c r="G18" s="165"/>
      <c r="H18" s="165"/>
      <c r="I18" s="165"/>
      <c r="J18" s="165"/>
      <c r="K18" s="165"/>
      <c r="L18" s="165"/>
      <c r="M18" s="165"/>
      <c r="O18" s="155"/>
      <c r="P18" s="155"/>
      <c r="Q18" s="155"/>
      <c r="R18" s="155"/>
      <c r="S18" s="155"/>
      <c r="T18" s="155"/>
      <c r="U18" s="155"/>
      <c r="V18" s="155"/>
      <c r="W18" s="155"/>
      <c r="X18" s="155"/>
      <c r="Y18" s="155"/>
    </row>
    <row r="19" spans="2:25">
      <c r="B19" s="165"/>
      <c r="C19" s="165"/>
      <c r="D19" s="165"/>
      <c r="E19" s="165"/>
      <c r="F19" s="165"/>
      <c r="G19" s="165"/>
      <c r="H19" s="165"/>
      <c r="I19" s="165"/>
      <c r="J19" s="165"/>
      <c r="K19" s="165"/>
      <c r="L19" s="165"/>
      <c r="M19" s="165"/>
      <c r="O19" s="155"/>
      <c r="P19" s="155"/>
      <c r="Q19" s="155"/>
      <c r="R19" s="155"/>
      <c r="S19" s="155"/>
      <c r="T19" s="155"/>
      <c r="U19" s="155"/>
      <c r="V19" s="155"/>
      <c r="W19" s="155"/>
      <c r="X19" s="155"/>
      <c r="Y19" s="155"/>
    </row>
    <row r="20" spans="2:25">
      <c r="B20" s="165"/>
      <c r="C20" s="165"/>
      <c r="D20" s="165"/>
      <c r="E20" s="165"/>
      <c r="F20" s="165"/>
      <c r="G20" s="165"/>
      <c r="H20" s="165"/>
      <c r="I20" s="165"/>
      <c r="J20" s="165"/>
      <c r="K20" s="165"/>
      <c r="L20" s="165"/>
      <c r="M20" s="165"/>
      <c r="O20" s="155"/>
      <c r="P20" s="155"/>
      <c r="Q20" s="155"/>
      <c r="R20" s="155"/>
      <c r="S20" s="155"/>
      <c r="T20" s="155"/>
      <c r="U20" s="155"/>
      <c r="V20" s="155"/>
      <c r="W20" s="155"/>
      <c r="X20" s="155"/>
      <c r="Y20" s="155"/>
    </row>
    <row r="21" spans="2:25">
      <c r="B21" s="165"/>
      <c r="C21" s="165"/>
      <c r="D21" s="165"/>
      <c r="E21" s="165"/>
      <c r="F21" s="165"/>
      <c r="G21" s="165"/>
      <c r="H21" s="165"/>
      <c r="I21" s="165"/>
      <c r="J21" s="165"/>
      <c r="K21" s="165"/>
      <c r="L21" s="165"/>
      <c r="M21" s="165"/>
      <c r="O21" s="155"/>
      <c r="P21" s="155"/>
      <c r="Q21" s="155"/>
      <c r="R21" s="155"/>
      <c r="S21" s="155"/>
      <c r="T21" s="155"/>
      <c r="U21" s="155"/>
      <c r="V21" s="155"/>
      <c r="W21" s="155"/>
      <c r="X21" s="155"/>
      <c r="Y21" s="155"/>
    </row>
    <row r="22" spans="2:25">
      <c r="B22" s="165"/>
      <c r="C22" s="165"/>
      <c r="D22" s="165"/>
      <c r="E22" s="165"/>
      <c r="F22" s="165"/>
      <c r="G22" s="165"/>
      <c r="H22" s="165"/>
      <c r="I22" s="165"/>
      <c r="J22" s="165"/>
      <c r="K22" s="165"/>
      <c r="L22" s="165"/>
      <c r="M22" s="165"/>
      <c r="O22" s="155"/>
      <c r="P22" s="155"/>
      <c r="Q22" s="155"/>
      <c r="R22" s="155"/>
      <c r="S22" s="155"/>
      <c r="T22" s="155"/>
      <c r="U22" s="155"/>
      <c r="V22" s="155"/>
      <c r="W22" s="155"/>
      <c r="X22" s="155"/>
      <c r="Y22" s="155"/>
    </row>
    <row r="23" spans="2:25">
      <c r="B23" s="165"/>
      <c r="C23" s="165"/>
      <c r="D23" s="165"/>
      <c r="E23" s="165"/>
      <c r="F23" s="165"/>
      <c r="G23" s="165"/>
      <c r="H23" s="165"/>
      <c r="I23" s="165"/>
      <c r="J23" s="165"/>
      <c r="K23" s="165"/>
      <c r="L23" s="165"/>
      <c r="M23" s="165"/>
      <c r="O23" s="155"/>
      <c r="P23" s="155"/>
      <c r="Q23" s="155"/>
      <c r="R23" s="155"/>
      <c r="S23" s="155"/>
      <c r="T23" s="155"/>
      <c r="U23" s="155"/>
      <c r="V23" s="155"/>
      <c r="W23" s="155"/>
      <c r="X23" s="155"/>
      <c r="Y23" s="155"/>
    </row>
    <row r="24" spans="2:25">
      <c r="B24" s="165"/>
      <c r="C24" s="165"/>
      <c r="D24" s="165"/>
      <c r="E24" s="165"/>
      <c r="F24" s="165"/>
      <c r="G24" s="165"/>
      <c r="H24" s="165"/>
      <c r="I24" s="165"/>
      <c r="J24" s="165"/>
      <c r="K24" s="165"/>
      <c r="L24" s="165"/>
      <c r="M24" s="165"/>
      <c r="O24" s="155"/>
      <c r="P24" s="155"/>
      <c r="Q24" s="155"/>
      <c r="R24" s="155"/>
      <c r="S24" s="155"/>
      <c r="T24" s="155"/>
      <c r="U24" s="155"/>
      <c r="V24" s="155"/>
      <c r="W24" s="155"/>
      <c r="X24" s="155"/>
      <c r="Y24" s="155"/>
    </row>
    <row r="25" spans="2:25">
      <c r="B25" s="165"/>
      <c r="C25" s="165"/>
      <c r="D25" s="165"/>
      <c r="E25" s="165"/>
      <c r="F25" s="165"/>
      <c r="G25" s="165"/>
      <c r="H25" s="165"/>
      <c r="I25" s="165"/>
      <c r="J25" s="165"/>
      <c r="K25" s="165"/>
      <c r="L25" s="165"/>
      <c r="M25" s="165"/>
      <c r="O25" s="155"/>
      <c r="P25" s="155"/>
      <c r="Q25" s="155"/>
      <c r="R25" s="155"/>
      <c r="S25" s="155"/>
      <c r="T25" s="155"/>
      <c r="U25" s="155"/>
      <c r="V25" s="155"/>
      <c r="W25" s="155"/>
      <c r="X25" s="155"/>
      <c r="Y25" s="155"/>
    </row>
    <row r="26" spans="2:25">
      <c r="B26" s="165"/>
      <c r="C26" s="165"/>
      <c r="D26" s="165"/>
      <c r="E26" s="165"/>
      <c r="F26" s="165"/>
      <c r="G26" s="165"/>
      <c r="H26" s="165"/>
      <c r="I26" s="165"/>
      <c r="J26" s="165"/>
      <c r="K26" s="165"/>
      <c r="L26" s="165"/>
      <c r="M26" s="165"/>
      <c r="O26" s="155"/>
      <c r="P26" s="155"/>
      <c r="Q26" s="155"/>
      <c r="R26" s="155"/>
      <c r="S26" s="155"/>
      <c r="T26" s="155"/>
      <c r="U26" s="155"/>
      <c r="V26" s="155"/>
      <c r="W26" s="155"/>
      <c r="X26" s="155"/>
      <c r="Y26" s="155"/>
    </row>
    <row r="27" spans="2:25">
      <c r="B27" s="165"/>
      <c r="C27" s="165"/>
      <c r="D27" s="165"/>
      <c r="E27" s="165"/>
      <c r="F27" s="165"/>
      <c r="G27" s="165"/>
      <c r="H27" s="165"/>
      <c r="I27" s="165"/>
      <c r="J27" s="165"/>
      <c r="K27" s="165"/>
      <c r="L27" s="165"/>
      <c r="M27" s="165"/>
      <c r="O27" s="155"/>
      <c r="P27" s="155"/>
      <c r="Q27" s="155"/>
      <c r="R27" s="155"/>
      <c r="S27" s="155"/>
      <c r="T27" s="155"/>
      <c r="U27" s="155"/>
      <c r="V27" s="155"/>
      <c r="W27" s="155"/>
      <c r="X27" s="155"/>
      <c r="Y27" s="155"/>
    </row>
    <row r="28" spans="2:25">
      <c r="B28" s="165"/>
      <c r="C28" s="165"/>
      <c r="D28" s="165"/>
      <c r="E28" s="165"/>
      <c r="F28" s="165"/>
      <c r="G28" s="165"/>
      <c r="H28" s="165"/>
      <c r="I28" s="165"/>
      <c r="J28" s="165"/>
      <c r="K28" s="165"/>
      <c r="L28" s="165"/>
      <c r="M28" s="165"/>
      <c r="O28" s="155"/>
      <c r="P28" s="155"/>
      <c r="Q28" s="155"/>
      <c r="R28" s="155"/>
      <c r="S28" s="155"/>
      <c r="T28" s="155"/>
      <c r="U28" s="155"/>
      <c r="V28" s="155"/>
      <c r="W28" s="155"/>
      <c r="X28" s="155"/>
      <c r="Y28" s="155"/>
    </row>
    <row r="29" spans="2:25">
      <c r="B29" s="165"/>
      <c r="C29" s="165"/>
      <c r="D29" s="165"/>
      <c r="E29" s="165"/>
      <c r="F29" s="165"/>
      <c r="G29" s="165"/>
      <c r="H29" s="165"/>
      <c r="I29" s="165"/>
      <c r="J29" s="165"/>
      <c r="K29" s="165"/>
      <c r="L29" s="165"/>
      <c r="M29" s="165"/>
      <c r="O29" s="155"/>
      <c r="P29" s="155"/>
      <c r="Q29" s="155"/>
      <c r="R29" s="155"/>
      <c r="S29" s="155"/>
      <c r="T29" s="155"/>
      <c r="U29" s="155"/>
      <c r="V29" s="155"/>
      <c r="W29" s="155"/>
      <c r="X29" s="155"/>
      <c r="Y29" s="155"/>
    </row>
    <row r="30" spans="2:25">
      <c r="B30" s="165"/>
      <c r="C30" s="165"/>
      <c r="D30" s="165"/>
      <c r="E30" s="165"/>
      <c r="F30" s="165"/>
      <c r="G30" s="165"/>
      <c r="H30" s="165"/>
      <c r="I30" s="165"/>
      <c r="J30" s="165"/>
      <c r="K30" s="165"/>
      <c r="L30" s="165"/>
      <c r="M30" s="165"/>
      <c r="O30" s="155"/>
      <c r="P30" s="155"/>
      <c r="Q30" s="155"/>
      <c r="R30" s="155"/>
      <c r="S30" s="155"/>
      <c r="T30" s="155"/>
      <c r="U30" s="155"/>
      <c r="V30" s="155"/>
      <c r="W30" s="155"/>
      <c r="X30" s="155"/>
      <c r="Y30" s="155"/>
    </row>
    <row r="31" spans="2:25">
      <c r="B31" s="165"/>
      <c r="C31" s="165"/>
      <c r="D31" s="165"/>
      <c r="E31" s="165"/>
      <c r="F31" s="165"/>
      <c r="G31" s="165"/>
      <c r="H31" s="165"/>
      <c r="I31" s="165"/>
      <c r="J31" s="165"/>
      <c r="K31" s="165"/>
      <c r="L31" s="165"/>
      <c r="M31" s="165"/>
      <c r="O31" s="155"/>
      <c r="P31" s="155"/>
      <c r="Q31" s="155"/>
      <c r="R31" s="155"/>
      <c r="S31" s="155"/>
      <c r="T31" s="155"/>
      <c r="U31" s="155"/>
      <c r="V31" s="155"/>
      <c r="W31" s="155"/>
      <c r="X31" s="155"/>
      <c r="Y31" s="155"/>
    </row>
    <row r="32" spans="2:25">
      <c r="B32" s="165"/>
      <c r="C32" s="165"/>
      <c r="D32" s="165"/>
      <c r="E32" s="165"/>
      <c r="F32" s="165"/>
      <c r="G32" s="165"/>
      <c r="H32" s="165"/>
      <c r="I32" s="165"/>
      <c r="J32" s="165"/>
      <c r="K32" s="165"/>
      <c r="L32" s="165"/>
      <c r="M32" s="165"/>
      <c r="O32" s="155"/>
      <c r="P32" s="155"/>
      <c r="Q32" s="155"/>
      <c r="R32" s="155"/>
      <c r="S32" s="155"/>
      <c r="T32" s="155"/>
      <c r="U32" s="155"/>
      <c r="V32" s="155"/>
      <c r="W32" s="155"/>
      <c r="X32" s="155"/>
      <c r="Y32" s="155"/>
    </row>
    <row r="33" spans="2:25">
      <c r="B33" s="165"/>
      <c r="C33" s="165"/>
      <c r="D33" s="165"/>
      <c r="E33" s="165"/>
      <c r="F33" s="165"/>
      <c r="G33" s="165"/>
      <c r="H33" s="165"/>
      <c r="I33" s="165"/>
      <c r="J33" s="165"/>
      <c r="K33" s="165"/>
      <c r="L33" s="165"/>
      <c r="M33" s="165"/>
      <c r="O33" s="155"/>
      <c r="P33" s="155"/>
      <c r="Q33" s="155"/>
      <c r="R33" s="155"/>
      <c r="S33" s="155"/>
      <c r="T33" s="155"/>
      <c r="U33" s="155"/>
      <c r="V33" s="155"/>
      <c r="W33" s="155"/>
      <c r="X33" s="155"/>
      <c r="Y33" s="155"/>
    </row>
    <row r="34" spans="2:25">
      <c r="B34" s="165"/>
      <c r="C34" s="165"/>
      <c r="D34" s="165"/>
      <c r="E34" s="165"/>
      <c r="F34" s="165"/>
      <c r="G34" s="165"/>
      <c r="H34" s="165"/>
      <c r="I34" s="165"/>
      <c r="J34" s="165"/>
      <c r="K34" s="165"/>
      <c r="L34" s="165"/>
      <c r="M34" s="165"/>
      <c r="O34" s="155"/>
      <c r="P34" s="155"/>
      <c r="Q34" s="155"/>
      <c r="R34" s="155"/>
      <c r="S34" s="155"/>
      <c r="T34" s="155"/>
      <c r="U34" s="155"/>
      <c r="V34" s="155"/>
      <c r="W34" s="155"/>
      <c r="X34" s="155"/>
      <c r="Y34" s="155"/>
    </row>
    <row r="35" spans="2:25">
      <c r="B35" s="165"/>
      <c r="C35" s="165"/>
      <c r="D35" s="165"/>
      <c r="E35" s="165"/>
      <c r="F35" s="165"/>
      <c r="G35" s="165"/>
      <c r="H35" s="165"/>
      <c r="I35" s="165"/>
      <c r="J35" s="165"/>
      <c r="K35" s="165"/>
      <c r="L35" s="165"/>
      <c r="M35" s="165"/>
      <c r="O35" s="155"/>
      <c r="P35" s="155"/>
      <c r="Q35" s="155"/>
      <c r="R35" s="155"/>
      <c r="S35" s="155"/>
      <c r="T35" s="155"/>
      <c r="U35" s="155"/>
      <c r="V35" s="155"/>
      <c r="W35" s="155"/>
      <c r="X35" s="155"/>
      <c r="Y35" s="155"/>
    </row>
    <row r="36" spans="2:25">
      <c r="B36" s="165"/>
      <c r="C36" s="165"/>
      <c r="D36" s="165"/>
      <c r="E36" s="165"/>
      <c r="F36" s="165"/>
      <c r="G36" s="165"/>
      <c r="H36" s="165"/>
      <c r="I36" s="165"/>
      <c r="J36" s="165"/>
      <c r="K36" s="165"/>
      <c r="L36" s="165"/>
      <c r="M36" s="165"/>
      <c r="O36" s="155"/>
      <c r="P36" s="155"/>
      <c r="Q36" s="155"/>
      <c r="R36" s="155"/>
      <c r="S36" s="155"/>
      <c r="T36" s="155"/>
      <c r="U36" s="155"/>
      <c r="V36" s="155"/>
      <c r="W36" s="155"/>
      <c r="X36" s="155"/>
      <c r="Y36" s="155"/>
    </row>
    <row r="37" spans="2:25">
      <c r="B37" s="165"/>
      <c r="C37" s="165"/>
      <c r="D37" s="165"/>
      <c r="E37" s="165"/>
      <c r="F37" s="165"/>
      <c r="G37" s="165"/>
      <c r="H37" s="165"/>
      <c r="I37" s="165"/>
      <c r="J37" s="165"/>
      <c r="K37" s="165"/>
      <c r="L37" s="165"/>
      <c r="M37" s="165"/>
      <c r="O37" s="155"/>
      <c r="P37" s="155"/>
      <c r="Q37" s="155"/>
      <c r="R37" s="155"/>
      <c r="S37" s="155"/>
      <c r="T37" s="155"/>
      <c r="U37" s="155"/>
      <c r="V37" s="155"/>
      <c r="W37" s="155"/>
      <c r="X37" s="155"/>
      <c r="Y37" s="155"/>
    </row>
    <row r="38" spans="2:25">
      <c r="B38" s="165"/>
      <c r="C38" s="165"/>
      <c r="D38" s="165"/>
      <c r="E38" s="165"/>
      <c r="F38" s="165"/>
      <c r="G38" s="165"/>
      <c r="H38" s="165"/>
      <c r="I38" s="165"/>
      <c r="J38" s="165"/>
      <c r="K38" s="165"/>
      <c r="L38" s="165"/>
      <c r="M38" s="165"/>
      <c r="O38" s="155"/>
      <c r="P38" s="155"/>
      <c r="Q38" s="155"/>
      <c r="R38" s="155"/>
      <c r="S38" s="155"/>
      <c r="T38" s="155"/>
      <c r="U38" s="155"/>
      <c r="V38" s="155"/>
      <c r="W38" s="155"/>
      <c r="X38" s="155"/>
      <c r="Y38" s="155"/>
    </row>
    <row r="39" spans="2:25">
      <c r="B39" s="165"/>
      <c r="C39" s="165"/>
      <c r="D39" s="165"/>
      <c r="E39" s="165"/>
      <c r="F39" s="165"/>
      <c r="G39" s="165"/>
      <c r="H39" s="165"/>
      <c r="I39" s="165"/>
      <c r="J39" s="165"/>
      <c r="K39" s="165"/>
      <c r="L39" s="165"/>
      <c r="M39" s="165"/>
      <c r="O39" s="155"/>
      <c r="P39" s="155"/>
      <c r="Q39" s="155"/>
      <c r="R39" s="155"/>
      <c r="S39" s="155"/>
      <c r="T39" s="155"/>
      <c r="U39" s="155"/>
      <c r="V39" s="155"/>
      <c r="W39" s="155"/>
      <c r="X39" s="155"/>
      <c r="Y39" s="155"/>
    </row>
    <row r="40" spans="2:25">
      <c r="B40" s="165"/>
      <c r="C40" s="165"/>
      <c r="D40" s="165"/>
      <c r="E40" s="165"/>
      <c r="F40" s="165"/>
      <c r="G40" s="165"/>
      <c r="H40" s="165"/>
      <c r="I40" s="165"/>
      <c r="J40" s="165"/>
      <c r="K40" s="165"/>
      <c r="L40" s="165"/>
      <c r="M40" s="165"/>
      <c r="O40" s="155"/>
      <c r="P40" s="155"/>
      <c r="Q40" s="155"/>
      <c r="R40" s="155"/>
      <c r="S40" s="155"/>
      <c r="T40" s="155"/>
      <c r="U40" s="155"/>
      <c r="V40" s="155"/>
      <c r="W40" s="155"/>
      <c r="X40" s="155"/>
      <c r="Y40" s="155"/>
    </row>
    <row r="41" spans="2:25">
      <c r="B41" s="165"/>
      <c r="C41" s="165"/>
      <c r="D41" s="165"/>
      <c r="E41" s="165"/>
      <c r="F41" s="165"/>
      <c r="G41" s="165"/>
      <c r="H41" s="165"/>
      <c r="I41" s="165"/>
      <c r="J41" s="165"/>
      <c r="K41" s="165"/>
      <c r="L41" s="165"/>
      <c r="M41" s="165"/>
      <c r="O41" s="155"/>
      <c r="P41" s="155"/>
      <c r="Q41" s="155"/>
      <c r="R41" s="155"/>
      <c r="S41" s="155"/>
      <c r="T41" s="155"/>
      <c r="U41" s="155"/>
      <c r="V41" s="155"/>
      <c r="W41" s="155"/>
      <c r="X41" s="155"/>
      <c r="Y41" s="155"/>
    </row>
    <row r="42" spans="2:25">
      <c r="B42" s="165"/>
      <c r="C42" s="165"/>
      <c r="D42" s="165"/>
      <c r="E42" s="165"/>
      <c r="F42" s="165"/>
      <c r="G42" s="165"/>
      <c r="H42" s="165"/>
      <c r="I42" s="165"/>
      <c r="J42" s="165"/>
      <c r="K42" s="165"/>
      <c r="L42" s="165"/>
      <c r="M42" s="165"/>
      <c r="O42" s="155"/>
      <c r="P42" s="155"/>
      <c r="Q42" s="155"/>
      <c r="R42" s="155"/>
      <c r="S42" s="155"/>
      <c r="T42" s="155"/>
      <c r="U42" s="155"/>
      <c r="V42" s="155"/>
      <c r="W42" s="155"/>
      <c r="X42" s="155"/>
      <c r="Y42" s="155"/>
    </row>
    <row r="43" spans="2:25">
      <c r="B43" s="165"/>
      <c r="C43" s="165"/>
      <c r="D43" s="165"/>
      <c r="E43" s="165"/>
      <c r="F43" s="165"/>
      <c r="G43" s="165"/>
      <c r="H43" s="165"/>
      <c r="I43" s="165"/>
      <c r="J43" s="165"/>
      <c r="K43" s="165"/>
      <c r="L43" s="165"/>
      <c r="M43" s="165"/>
      <c r="O43" s="155"/>
      <c r="P43" s="155"/>
      <c r="Q43" s="155"/>
      <c r="R43" s="155"/>
      <c r="S43" s="155"/>
      <c r="T43" s="155"/>
      <c r="U43" s="155"/>
      <c r="V43" s="155"/>
      <c r="W43" s="155"/>
      <c r="X43" s="155"/>
      <c r="Y43" s="155"/>
    </row>
    <row r="44" spans="2:25">
      <c r="B44" s="165"/>
      <c r="C44" s="165"/>
      <c r="D44" s="165"/>
      <c r="E44" s="165"/>
      <c r="F44" s="165"/>
      <c r="G44" s="165"/>
      <c r="H44" s="165"/>
      <c r="I44" s="165"/>
      <c r="J44" s="165"/>
      <c r="K44" s="165"/>
      <c r="L44" s="165"/>
      <c r="M44" s="165"/>
      <c r="O44" s="155"/>
      <c r="P44" s="155"/>
      <c r="Q44" s="155"/>
      <c r="R44" s="155"/>
      <c r="S44" s="155"/>
      <c r="T44" s="155"/>
      <c r="U44" s="155"/>
      <c r="V44" s="155"/>
      <c r="W44" s="155"/>
      <c r="X44" s="155"/>
      <c r="Y44" s="155"/>
    </row>
    <row r="45" spans="2:25">
      <c r="B45" s="165"/>
      <c r="C45" s="165"/>
      <c r="D45" s="165"/>
      <c r="E45" s="165"/>
      <c r="F45" s="165"/>
      <c r="G45" s="165"/>
      <c r="H45" s="165"/>
      <c r="I45" s="165"/>
      <c r="J45" s="165"/>
      <c r="K45" s="165"/>
      <c r="L45" s="165"/>
      <c r="M45" s="165"/>
      <c r="O45" s="155"/>
      <c r="P45" s="155"/>
      <c r="Q45" s="155"/>
      <c r="R45" s="155"/>
      <c r="S45" s="155"/>
      <c r="T45" s="155"/>
      <c r="U45" s="155"/>
      <c r="V45" s="155"/>
      <c r="W45" s="155"/>
      <c r="X45" s="155"/>
      <c r="Y45" s="155"/>
    </row>
    <row r="46" spans="2:25">
      <c r="B46" s="165"/>
      <c r="C46" s="165"/>
      <c r="D46" s="165"/>
      <c r="E46" s="165"/>
      <c r="F46" s="165"/>
      <c r="G46" s="165"/>
      <c r="H46" s="165"/>
      <c r="I46" s="165"/>
      <c r="J46" s="165"/>
      <c r="K46" s="165"/>
      <c r="L46" s="165"/>
      <c r="M46" s="165"/>
      <c r="O46" s="155"/>
      <c r="P46" s="155"/>
      <c r="Q46" s="155"/>
      <c r="R46" s="155"/>
      <c r="S46" s="155"/>
      <c r="T46" s="155"/>
      <c r="U46" s="155"/>
      <c r="V46" s="155"/>
      <c r="W46" s="155"/>
      <c r="X46" s="155"/>
      <c r="Y46" s="155"/>
    </row>
    <row r="47" spans="2:25">
      <c r="B47" s="165"/>
      <c r="C47" s="165"/>
      <c r="D47" s="165"/>
      <c r="E47" s="165"/>
      <c r="F47" s="165"/>
      <c r="G47" s="165"/>
      <c r="H47" s="165"/>
      <c r="I47" s="165"/>
      <c r="J47" s="165"/>
      <c r="K47" s="165"/>
      <c r="L47" s="165"/>
      <c r="M47" s="165"/>
      <c r="O47" s="155"/>
      <c r="P47" s="155"/>
      <c r="Q47" s="155"/>
      <c r="R47" s="155"/>
      <c r="S47" s="155"/>
      <c r="T47" s="155"/>
      <c r="U47" s="155"/>
      <c r="V47" s="155"/>
      <c r="W47" s="155"/>
      <c r="X47" s="155"/>
      <c r="Y47" s="155"/>
    </row>
    <row r="48" spans="2:25">
      <c r="B48" s="165"/>
      <c r="C48" s="165"/>
      <c r="D48" s="165"/>
      <c r="E48" s="165"/>
      <c r="F48" s="165"/>
      <c r="G48" s="165"/>
      <c r="H48" s="165"/>
      <c r="I48" s="165"/>
      <c r="J48" s="165"/>
      <c r="K48" s="165"/>
      <c r="L48" s="165"/>
      <c r="M48" s="165"/>
      <c r="O48" s="155"/>
      <c r="P48" s="155"/>
      <c r="Q48" s="155"/>
      <c r="R48" s="155"/>
      <c r="S48" s="155"/>
      <c r="T48" s="155"/>
      <c r="U48" s="155"/>
      <c r="V48" s="155"/>
      <c r="W48" s="155"/>
      <c r="X48" s="155"/>
      <c r="Y48" s="155"/>
    </row>
    <row r="49" spans="2:25">
      <c r="B49" s="165"/>
      <c r="C49" s="165"/>
      <c r="D49" s="165"/>
      <c r="E49" s="165"/>
      <c r="F49" s="165"/>
      <c r="G49" s="165"/>
      <c r="H49" s="165"/>
      <c r="I49" s="165"/>
      <c r="J49" s="165"/>
      <c r="K49" s="165"/>
      <c r="L49" s="165"/>
      <c r="M49" s="165"/>
      <c r="O49" s="155"/>
      <c r="P49" s="155"/>
      <c r="Q49" s="155"/>
      <c r="R49" s="155"/>
      <c r="S49" s="155"/>
      <c r="T49" s="155"/>
      <c r="U49" s="155"/>
      <c r="V49" s="155"/>
      <c r="W49" s="155"/>
      <c r="X49" s="155"/>
      <c r="Y49" s="155"/>
    </row>
    <row r="50" spans="2:25">
      <c r="B50" s="165"/>
      <c r="C50" s="165"/>
      <c r="D50" s="165"/>
      <c r="E50" s="165"/>
      <c r="F50" s="165"/>
      <c r="G50" s="165"/>
      <c r="H50" s="165"/>
      <c r="I50" s="165"/>
      <c r="J50" s="165"/>
      <c r="K50" s="165"/>
      <c r="L50" s="165"/>
      <c r="M50" s="165"/>
      <c r="O50" s="155"/>
      <c r="P50" s="155"/>
      <c r="Q50" s="155"/>
      <c r="R50" s="155"/>
      <c r="S50" s="155"/>
      <c r="T50" s="155"/>
      <c r="U50" s="155"/>
      <c r="V50" s="155"/>
      <c r="W50" s="155"/>
      <c r="X50" s="155"/>
      <c r="Y50" s="155"/>
    </row>
    <row r="51" spans="2:25">
      <c r="B51" s="165"/>
      <c r="C51" s="165"/>
      <c r="D51" s="165"/>
      <c r="E51" s="165"/>
      <c r="F51" s="165"/>
      <c r="G51" s="165"/>
      <c r="H51" s="165"/>
      <c r="I51" s="165"/>
      <c r="J51" s="165"/>
      <c r="K51" s="165"/>
      <c r="L51" s="165"/>
      <c r="M51" s="165"/>
      <c r="O51" s="155"/>
      <c r="P51" s="155"/>
      <c r="Q51" s="155"/>
      <c r="R51" s="155"/>
      <c r="S51" s="155"/>
      <c r="T51" s="155"/>
      <c r="U51" s="155"/>
      <c r="V51" s="155"/>
      <c r="W51" s="155"/>
      <c r="X51" s="155"/>
      <c r="Y51" s="155"/>
    </row>
    <row r="52" spans="2:25">
      <c r="B52" s="165"/>
      <c r="C52" s="165"/>
      <c r="D52" s="165"/>
      <c r="E52" s="165"/>
      <c r="F52" s="165"/>
      <c r="G52" s="165"/>
      <c r="H52" s="165"/>
      <c r="I52" s="165"/>
      <c r="J52" s="165"/>
      <c r="K52" s="165"/>
      <c r="L52" s="165"/>
      <c r="M52" s="165"/>
      <c r="O52" s="155"/>
      <c r="P52" s="155"/>
      <c r="Q52" s="155"/>
      <c r="R52" s="155"/>
      <c r="S52" s="155"/>
      <c r="T52" s="155"/>
      <c r="U52" s="155"/>
      <c r="V52" s="155"/>
      <c r="W52" s="155"/>
      <c r="X52" s="155"/>
      <c r="Y52" s="155"/>
    </row>
    <row r="53" spans="2:25">
      <c r="B53" s="165"/>
      <c r="C53" s="165"/>
      <c r="D53" s="165"/>
      <c r="E53" s="165"/>
      <c r="F53" s="165"/>
      <c r="G53" s="165"/>
      <c r="H53" s="165"/>
      <c r="I53" s="165"/>
      <c r="J53" s="165"/>
      <c r="K53" s="165"/>
      <c r="L53" s="165"/>
      <c r="M53" s="165"/>
      <c r="O53" s="155"/>
      <c r="P53" s="155"/>
      <c r="Q53" s="155"/>
      <c r="R53" s="155"/>
      <c r="S53" s="155"/>
      <c r="T53" s="155"/>
      <c r="U53" s="155"/>
      <c r="V53" s="155"/>
      <c r="W53" s="155"/>
      <c r="X53" s="155"/>
      <c r="Y53" s="155"/>
    </row>
    <row r="54" spans="2:25">
      <c r="B54" s="165"/>
      <c r="C54" s="165"/>
      <c r="D54" s="165"/>
      <c r="E54" s="165"/>
      <c r="F54" s="165"/>
      <c r="G54" s="165"/>
      <c r="H54" s="165"/>
      <c r="I54" s="165"/>
      <c r="J54" s="165"/>
      <c r="K54" s="165"/>
      <c r="L54" s="165"/>
      <c r="M54" s="165"/>
      <c r="O54" s="155"/>
      <c r="P54" s="155"/>
      <c r="Q54" s="155"/>
      <c r="R54" s="155"/>
      <c r="S54" s="155"/>
      <c r="T54" s="155"/>
      <c r="U54" s="155"/>
      <c r="V54" s="155"/>
      <c r="W54" s="155"/>
      <c r="X54" s="155"/>
      <c r="Y54" s="155"/>
    </row>
    <row r="55" spans="2:25">
      <c r="B55" s="165"/>
      <c r="C55" s="165"/>
      <c r="D55" s="165"/>
      <c r="E55" s="165"/>
      <c r="F55" s="165"/>
      <c r="G55" s="165"/>
      <c r="H55" s="165"/>
      <c r="I55" s="165"/>
      <c r="J55" s="165"/>
      <c r="K55" s="165"/>
      <c r="L55" s="165"/>
      <c r="M55" s="165"/>
      <c r="O55" s="155"/>
      <c r="P55" s="155"/>
      <c r="Q55" s="155"/>
      <c r="R55" s="155"/>
      <c r="S55" s="155"/>
      <c r="T55" s="155"/>
      <c r="U55" s="155"/>
      <c r="V55" s="155"/>
      <c r="W55" s="155"/>
      <c r="X55" s="155"/>
      <c r="Y55" s="155"/>
    </row>
    <row r="56" spans="2:25" ht="15">
      <c r="B56" s="165"/>
      <c r="C56" s="165"/>
      <c r="D56" s="964"/>
      <c r="E56" s="964"/>
      <c r="F56" s="964"/>
      <c r="G56" s="964"/>
      <c r="H56" s="166"/>
      <c r="I56" s="965"/>
      <c r="J56" s="965"/>
      <c r="K56" s="964"/>
      <c r="L56" s="964"/>
      <c r="M56" s="165"/>
      <c r="O56" s="155"/>
      <c r="P56" s="155"/>
      <c r="Q56" s="155"/>
      <c r="R56" s="155"/>
      <c r="S56" s="155"/>
      <c r="T56" s="155"/>
      <c r="U56" s="155"/>
      <c r="V56" s="155"/>
      <c r="W56" s="155"/>
      <c r="X56" s="155"/>
      <c r="Y56" s="155"/>
    </row>
    <row r="57" spans="2:25" ht="15">
      <c r="B57" s="165"/>
      <c r="C57" s="167"/>
      <c r="D57" s="165"/>
      <c r="E57" s="165"/>
      <c r="F57" s="165"/>
      <c r="G57" s="165"/>
      <c r="H57" s="165"/>
      <c r="I57" s="168"/>
      <c r="J57" s="168"/>
      <c r="K57" s="165"/>
      <c r="L57" s="165"/>
      <c r="M57" s="165"/>
      <c r="O57" s="160"/>
      <c r="P57" s="160"/>
      <c r="Q57" s="972"/>
      <c r="R57" s="972"/>
      <c r="S57" s="972"/>
      <c r="T57" s="972"/>
      <c r="U57" s="972"/>
      <c r="V57" s="972"/>
      <c r="W57" s="972"/>
      <c r="X57" s="972"/>
      <c r="Y57" s="155"/>
    </row>
    <row r="58" spans="2:25">
      <c r="B58" s="165"/>
      <c r="C58" s="165"/>
      <c r="D58" s="165"/>
      <c r="E58" s="165"/>
      <c r="F58" s="165"/>
      <c r="G58" s="165"/>
      <c r="H58" s="165"/>
      <c r="I58" s="165"/>
      <c r="J58" s="165"/>
      <c r="K58" s="165"/>
      <c r="L58" s="165"/>
      <c r="M58" s="165"/>
      <c r="O58" s="161"/>
      <c r="P58" s="161"/>
      <c r="Q58" s="161"/>
      <c r="R58" s="161"/>
      <c r="S58" s="161"/>
      <c r="T58" s="161"/>
      <c r="U58" s="161"/>
      <c r="V58" s="161"/>
      <c r="W58" s="161"/>
      <c r="X58" s="161"/>
      <c r="Y58" s="155"/>
    </row>
    <row r="59" spans="2:25">
      <c r="B59" s="165"/>
      <c r="C59" s="165"/>
      <c r="D59" s="165"/>
      <c r="E59" s="165"/>
      <c r="F59" s="165"/>
      <c r="G59" s="165"/>
      <c r="H59" s="165"/>
      <c r="I59" s="165"/>
      <c r="J59" s="165"/>
      <c r="K59" s="165"/>
      <c r="L59" s="165"/>
      <c r="M59" s="165"/>
      <c r="O59" s="161"/>
      <c r="P59" s="161"/>
      <c r="Q59" s="161"/>
      <c r="R59" s="161"/>
      <c r="S59" s="161"/>
      <c r="T59" s="161"/>
      <c r="U59" s="161"/>
      <c r="V59" s="161"/>
      <c r="W59" s="161"/>
      <c r="X59" s="162"/>
      <c r="Y59" s="155"/>
    </row>
    <row r="60" spans="2:25">
      <c r="B60" s="165"/>
      <c r="C60" s="165"/>
      <c r="D60" s="165"/>
      <c r="E60" s="165"/>
      <c r="F60" s="165"/>
      <c r="G60" s="165"/>
      <c r="H60" s="165"/>
      <c r="I60" s="165"/>
      <c r="J60" s="165"/>
      <c r="K60" s="165"/>
      <c r="L60" s="165"/>
      <c r="M60" s="165"/>
      <c r="O60" s="161"/>
      <c r="P60" s="161"/>
      <c r="Q60" s="161"/>
      <c r="R60" s="161"/>
      <c r="S60" s="161"/>
      <c r="T60" s="161"/>
      <c r="U60" s="161"/>
      <c r="V60" s="161"/>
      <c r="W60" s="161"/>
      <c r="X60" s="162"/>
      <c r="Y60" s="155"/>
    </row>
    <row r="61" spans="2:25">
      <c r="B61" s="165"/>
      <c r="C61" s="165"/>
      <c r="D61" s="165"/>
      <c r="E61" s="165"/>
      <c r="F61" s="165"/>
      <c r="G61" s="165"/>
      <c r="H61" s="165"/>
      <c r="I61" s="165"/>
      <c r="J61" s="165"/>
      <c r="K61" s="165"/>
      <c r="L61" s="165"/>
      <c r="M61" s="165"/>
      <c r="O61" s="161"/>
      <c r="P61" s="161"/>
      <c r="Q61" s="161"/>
      <c r="R61" s="161"/>
      <c r="S61" s="161"/>
      <c r="T61" s="161"/>
      <c r="U61" s="161"/>
      <c r="V61" s="161"/>
      <c r="W61" s="161"/>
      <c r="X61" s="162"/>
      <c r="Y61" s="155"/>
    </row>
    <row r="62" spans="2:25">
      <c r="B62" s="165"/>
      <c r="C62" s="165"/>
      <c r="D62" s="165"/>
      <c r="E62" s="165"/>
      <c r="F62" s="165"/>
      <c r="G62" s="165"/>
      <c r="H62" s="165"/>
      <c r="I62" s="165"/>
      <c r="J62" s="165"/>
      <c r="K62" s="165"/>
      <c r="L62" s="165"/>
      <c r="M62" s="165"/>
      <c r="O62" s="161"/>
      <c r="P62" s="161"/>
      <c r="Q62" s="161"/>
      <c r="R62" s="161"/>
      <c r="S62" s="161"/>
      <c r="T62" s="161"/>
      <c r="U62" s="161"/>
      <c r="V62" s="161"/>
      <c r="W62" s="161"/>
      <c r="X62" s="162"/>
      <c r="Y62" s="155"/>
    </row>
    <row r="63" spans="2:25">
      <c r="B63" s="165"/>
      <c r="C63" s="165"/>
      <c r="D63" s="165"/>
      <c r="E63" s="165"/>
      <c r="F63" s="165"/>
      <c r="G63" s="165"/>
      <c r="H63" s="165"/>
      <c r="I63" s="165"/>
      <c r="J63" s="165"/>
      <c r="K63" s="165"/>
      <c r="L63" s="165"/>
      <c r="M63" s="165"/>
      <c r="O63" s="161"/>
      <c r="P63" s="161"/>
      <c r="Q63" s="161"/>
      <c r="R63" s="161"/>
      <c r="S63" s="161"/>
      <c r="T63" s="161"/>
      <c r="U63" s="161"/>
      <c r="V63" s="161"/>
      <c r="W63" s="161"/>
      <c r="X63" s="162"/>
      <c r="Y63" s="155"/>
    </row>
    <row r="64" spans="2:25">
      <c r="B64" s="165"/>
      <c r="C64" s="165"/>
      <c r="D64" s="165"/>
      <c r="E64" s="165"/>
      <c r="F64" s="165"/>
      <c r="G64" s="165"/>
      <c r="H64" s="165"/>
      <c r="I64" s="165"/>
      <c r="J64" s="165"/>
      <c r="K64" s="165"/>
      <c r="L64" s="165"/>
      <c r="M64" s="165"/>
      <c r="O64" s="161"/>
      <c r="P64" s="161"/>
      <c r="Q64" s="161"/>
      <c r="R64" s="161"/>
      <c r="S64" s="161"/>
      <c r="T64" s="161"/>
      <c r="U64" s="161"/>
      <c r="V64" s="161"/>
      <c r="W64" s="161"/>
      <c r="X64" s="162"/>
      <c r="Y64" s="155"/>
    </row>
    <row r="65" spans="2:25">
      <c r="B65" s="165"/>
      <c r="C65" s="165"/>
      <c r="D65" s="165"/>
      <c r="E65" s="165"/>
      <c r="F65" s="165"/>
      <c r="G65" s="165"/>
      <c r="H65" s="165"/>
      <c r="I65" s="165"/>
      <c r="J65" s="165"/>
      <c r="K65" s="165"/>
      <c r="L65" s="165"/>
      <c r="M65" s="165"/>
      <c r="O65" s="161"/>
      <c r="P65" s="161"/>
      <c r="Q65" s="161"/>
      <c r="R65" s="161"/>
      <c r="S65" s="161"/>
      <c r="T65" s="161"/>
      <c r="U65" s="161"/>
      <c r="V65" s="161"/>
      <c r="W65" s="161"/>
      <c r="X65" s="162"/>
      <c r="Y65" s="155"/>
    </row>
    <row r="66" spans="2:25">
      <c r="B66" s="165"/>
      <c r="C66" s="165"/>
      <c r="D66" s="165"/>
      <c r="E66" s="165"/>
      <c r="F66" s="165"/>
      <c r="G66" s="165"/>
      <c r="H66" s="165"/>
      <c r="I66" s="165"/>
      <c r="J66" s="165"/>
      <c r="K66" s="165"/>
      <c r="L66" s="165"/>
      <c r="M66" s="165"/>
      <c r="O66" s="161"/>
      <c r="P66" s="161"/>
      <c r="Q66" s="161"/>
      <c r="R66" s="161"/>
      <c r="S66" s="161"/>
      <c r="T66" s="161"/>
      <c r="U66" s="161"/>
      <c r="V66" s="161"/>
      <c r="W66" s="161"/>
      <c r="X66" s="162"/>
      <c r="Y66" s="155"/>
    </row>
    <row r="67" spans="2:25">
      <c r="B67" s="165"/>
      <c r="C67" s="165"/>
      <c r="D67" s="165"/>
      <c r="E67" s="165"/>
      <c r="F67" s="165"/>
      <c r="G67" s="165"/>
      <c r="H67" s="165"/>
      <c r="I67" s="165"/>
      <c r="J67" s="165"/>
      <c r="K67" s="165"/>
      <c r="L67" s="165"/>
      <c r="M67" s="165"/>
      <c r="O67" s="161"/>
      <c r="P67" s="161"/>
      <c r="Q67" s="161"/>
      <c r="R67" s="161"/>
      <c r="S67" s="161"/>
      <c r="T67" s="161"/>
      <c r="U67" s="161"/>
      <c r="V67" s="161"/>
      <c r="W67" s="161"/>
      <c r="X67" s="162"/>
      <c r="Y67" s="155"/>
    </row>
    <row r="68" spans="2:25">
      <c r="B68" s="165"/>
      <c r="C68" s="165"/>
      <c r="D68" s="165"/>
      <c r="E68" s="165"/>
      <c r="F68" s="165"/>
      <c r="G68" s="165"/>
      <c r="H68" s="165"/>
      <c r="I68" s="165"/>
      <c r="J68" s="165"/>
      <c r="K68" s="165"/>
      <c r="L68" s="165"/>
      <c r="M68" s="165"/>
      <c r="O68" s="161"/>
      <c r="P68" s="161"/>
      <c r="Q68" s="161"/>
      <c r="R68" s="161"/>
      <c r="S68" s="161"/>
      <c r="T68" s="161"/>
      <c r="U68" s="161"/>
      <c r="V68" s="161"/>
      <c r="W68" s="161"/>
      <c r="X68" s="162"/>
      <c r="Y68" s="155"/>
    </row>
    <row r="69" spans="2:25">
      <c r="B69" s="165"/>
      <c r="C69" s="165"/>
      <c r="D69" s="165"/>
      <c r="E69" s="165"/>
      <c r="F69" s="165"/>
      <c r="G69" s="165"/>
      <c r="H69" s="165"/>
      <c r="I69" s="165"/>
      <c r="J69" s="165"/>
      <c r="K69" s="165"/>
      <c r="L69" s="165"/>
      <c r="M69" s="165"/>
      <c r="O69" s="161"/>
      <c r="P69" s="161"/>
      <c r="Q69" s="161"/>
      <c r="R69" s="161"/>
      <c r="S69" s="161"/>
      <c r="T69" s="161"/>
      <c r="U69" s="161"/>
      <c r="V69" s="161"/>
      <c r="W69" s="161"/>
      <c r="X69" s="162"/>
      <c r="Y69" s="155"/>
    </row>
    <row r="70" spans="2:25">
      <c r="B70" s="165"/>
      <c r="C70" s="165"/>
      <c r="D70" s="165"/>
      <c r="E70" s="165"/>
      <c r="F70" s="165"/>
      <c r="G70" s="165"/>
      <c r="H70" s="165"/>
      <c r="I70" s="165"/>
      <c r="J70" s="165"/>
      <c r="K70" s="165"/>
      <c r="L70" s="165"/>
      <c r="M70" s="165"/>
      <c r="O70" s="161"/>
      <c r="P70" s="161"/>
      <c r="Q70" s="161"/>
      <c r="R70" s="161"/>
      <c r="S70" s="161"/>
      <c r="T70" s="161"/>
      <c r="U70" s="161"/>
      <c r="V70" s="161"/>
      <c r="W70" s="161"/>
      <c r="X70" s="162"/>
      <c r="Y70" s="155"/>
    </row>
    <row r="71" spans="2:25">
      <c r="B71" s="165"/>
      <c r="C71" s="165"/>
      <c r="D71" s="165"/>
      <c r="E71" s="165"/>
      <c r="F71" s="165"/>
      <c r="G71" s="165"/>
      <c r="H71" s="165"/>
      <c r="I71" s="165"/>
      <c r="J71" s="165"/>
      <c r="K71" s="165"/>
      <c r="L71" s="165"/>
      <c r="M71" s="165"/>
      <c r="O71" s="161"/>
      <c r="P71" s="161"/>
      <c r="Q71" s="161"/>
      <c r="R71" s="161"/>
      <c r="S71" s="161"/>
      <c r="T71" s="161"/>
      <c r="U71" s="161"/>
      <c r="V71" s="161"/>
      <c r="W71" s="161"/>
      <c r="X71" s="162"/>
      <c r="Y71" s="155"/>
    </row>
    <row r="72" spans="2:25">
      <c r="B72" s="165"/>
      <c r="C72" s="165"/>
      <c r="D72" s="165"/>
      <c r="E72" s="165"/>
      <c r="F72" s="165"/>
      <c r="G72" s="165"/>
      <c r="H72" s="165"/>
      <c r="I72" s="165"/>
      <c r="J72" s="165"/>
      <c r="K72" s="165"/>
      <c r="L72" s="165"/>
      <c r="M72" s="165"/>
      <c r="O72" s="161"/>
      <c r="P72" s="161"/>
      <c r="Q72" s="161"/>
      <c r="R72" s="161"/>
      <c r="S72" s="161"/>
      <c r="T72" s="161"/>
      <c r="U72" s="161"/>
      <c r="V72" s="161"/>
      <c r="W72" s="161"/>
      <c r="X72" s="162"/>
      <c r="Y72" s="155"/>
    </row>
    <row r="73" spans="2:25">
      <c r="B73" s="165"/>
      <c r="C73" s="165"/>
      <c r="D73" s="165"/>
      <c r="E73" s="165"/>
      <c r="F73" s="165"/>
      <c r="G73" s="165"/>
      <c r="H73" s="165"/>
      <c r="I73" s="165"/>
      <c r="J73" s="165"/>
      <c r="K73" s="165"/>
      <c r="L73" s="165"/>
      <c r="M73" s="165"/>
      <c r="O73" s="161"/>
      <c r="P73" s="161"/>
      <c r="Q73" s="161"/>
      <c r="R73" s="161"/>
      <c r="S73" s="161"/>
      <c r="T73" s="161"/>
      <c r="U73" s="161"/>
      <c r="V73" s="161"/>
      <c r="W73" s="161"/>
      <c r="X73" s="162"/>
      <c r="Y73" s="155"/>
    </row>
    <row r="74" spans="2:25">
      <c r="B74" s="165"/>
      <c r="C74" s="165"/>
      <c r="D74" s="165"/>
      <c r="E74" s="165"/>
      <c r="F74" s="165"/>
      <c r="G74" s="165"/>
      <c r="H74" s="165"/>
      <c r="I74" s="165"/>
      <c r="J74" s="165"/>
      <c r="K74" s="165"/>
      <c r="L74" s="165"/>
      <c r="M74" s="165"/>
      <c r="O74" s="161"/>
      <c r="P74" s="161"/>
      <c r="Q74" s="161"/>
      <c r="R74" s="161"/>
      <c r="S74" s="161"/>
      <c r="T74" s="161"/>
      <c r="U74" s="161"/>
      <c r="V74" s="162"/>
      <c r="W74" s="161"/>
      <c r="X74" s="162"/>
      <c r="Y74" s="155"/>
    </row>
    <row r="75" spans="2:25" ht="15.75">
      <c r="B75" s="963" t="s">
        <v>296</v>
      </c>
      <c r="C75" s="963"/>
      <c r="D75" s="165"/>
      <c r="E75" s="963" t="s">
        <v>297</v>
      </c>
      <c r="F75" s="963"/>
      <c r="G75" s="165"/>
      <c r="H75" s="963" t="s">
        <v>122</v>
      </c>
      <c r="I75" s="963"/>
      <c r="J75" s="165"/>
      <c r="K75" s="963" t="s">
        <v>298</v>
      </c>
      <c r="L75" s="963"/>
      <c r="M75" s="165"/>
      <c r="O75" s="961" t="s">
        <v>296</v>
      </c>
      <c r="P75" s="962"/>
      <c r="Q75" s="155"/>
      <c r="R75" s="961" t="s">
        <v>297</v>
      </c>
      <c r="S75" s="962"/>
      <c r="T75" s="155"/>
      <c r="U75" s="961" t="s">
        <v>122</v>
      </c>
      <c r="V75" s="962"/>
      <c r="W75" s="155"/>
      <c r="X75" s="961" t="s">
        <v>295</v>
      </c>
      <c r="Y75" s="962"/>
    </row>
    <row r="76" spans="2:25">
      <c r="B76" s="169" t="s">
        <v>285</v>
      </c>
      <c r="C76" s="169" t="s">
        <v>23</v>
      </c>
      <c r="D76" s="170"/>
      <c r="E76" s="169" t="s">
        <v>285</v>
      </c>
      <c r="F76" s="169" t="s">
        <v>23</v>
      </c>
      <c r="G76" s="170"/>
      <c r="H76" s="169" t="s">
        <v>285</v>
      </c>
      <c r="I76" s="169" t="s">
        <v>23</v>
      </c>
      <c r="J76" s="170"/>
      <c r="K76" s="169" t="s">
        <v>285</v>
      </c>
      <c r="L76" s="169" t="s">
        <v>23</v>
      </c>
      <c r="M76" s="165"/>
      <c r="O76" s="156" t="s">
        <v>285</v>
      </c>
      <c r="P76" s="156" t="s">
        <v>23</v>
      </c>
      <c r="Q76" s="157"/>
      <c r="R76" s="156" t="s">
        <v>285</v>
      </c>
      <c r="S76" s="156" t="s">
        <v>23</v>
      </c>
      <c r="T76" s="157"/>
      <c r="U76" s="156" t="s">
        <v>285</v>
      </c>
      <c r="V76" s="156" t="s">
        <v>23</v>
      </c>
      <c r="W76" s="157"/>
      <c r="X76" s="156" t="s">
        <v>285</v>
      </c>
      <c r="Y76" s="156" t="s">
        <v>23</v>
      </c>
    </row>
    <row r="77" spans="2:25">
      <c r="B77" s="686">
        <v>0</v>
      </c>
      <c r="C77" s="686">
        <f>IF(B77&lt;='B1b '!$G$26,'B1b '!$H$26,IF(AND(B77&lt;='B1b '!$G$25,B77&gt;'B1b '!$G$26),0+(('B1b '!$H$26-'B1b '!$H$25)/('B1b '!$G$26-'B1b '!$G$25))*(B77-'B1b '!$G$25),0))</f>
        <v>60</v>
      </c>
      <c r="D77" s="687"/>
      <c r="E77" s="686">
        <v>0</v>
      </c>
      <c r="F77" s="686">
        <f>IF(E77&lt;='B1b '!$G$28,'B1b '!$H$28,IF(AND(E77&lt;='B1b '!$G$27,E77&gt;'B1b '!$G$28),0+(('B1b '!$H$28-'B1b '!$H$27)/('B1b '!$G$28-'B1b '!$G$27))*(E77-'B1b '!$G$27),0))</f>
        <v>55</v>
      </c>
      <c r="G77" s="687"/>
      <c r="H77" s="686">
        <v>0</v>
      </c>
      <c r="I77" s="686">
        <f>IF(H77&lt;='B1b '!$G$30,'B1b '!$H$30,IF(AND(H77&lt;='B1b '!$G$29,H77&gt;'B1b '!$G$30),0+(('B1b '!$H$30-'B1b '!$H$29)/('B1b '!$G$30-'B1b '!$G$29))*(H77-'B1b '!$G$29),0))</f>
        <v>120</v>
      </c>
      <c r="J77" s="687"/>
      <c r="K77" s="686">
        <v>0</v>
      </c>
      <c r="L77" s="686">
        <f>IF(K77&lt;='B1b '!$G$32,'B1b '!$H$32,IF(AND(K77&lt;='B1b '!$G$31,K77&gt;'B1b '!$G$32),0+(('B1b '!$H$32-'B1b '!$H$31)/('B1b '!$G$32-'B1b '!$G$31))*(K77-'B1b '!$G$31),0))</f>
        <v>135</v>
      </c>
      <c r="M77" s="687"/>
      <c r="N77" s="688"/>
      <c r="O77" s="689">
        <v>0</v>
      </c>
      <c r="P77" s="689">
        <f>IF(O77&lt;='B1b '!$L$26,'B1b '!$M$26,IF(AND(O77&lt;='B1b '!$L$25,O77&gt;'B1b '!$L$26),0+(('B1b '!$M$26-'B1b '!$M$25)/('B1b '!$L$26-'B1b '!$L$25))*(O77-'B1b '!$L$25),0))</f>
        <v>60</v>
      </c>
      <c r="Q77" s="690"/>
      <c r="R77" s="689">
        <v>0</v>
      </c>
      <c r="S77" s="689">
        <f>IF(R77&lt;='B1b '!$L$28,'B1b '!$M$28,IF(AND(R77&lt;='B1b '!$L$27,R77&gt;'B1b '!$L$28),0+(('B1b '!$M$28-'B1b '!$M$27)/('B1b '!$L$28-'B1b '!$L$27))*(R77-'B1b '!$L$27),0))</f>
        <v>55</v>
      </c>
      <c r="T77" s="690"/>
      <c r="U77" s="689">
        <v>0</v>
      </c>
      <c r="V77" s="689">
        <f>IF(U77&lt;='B1b '!$L$30,'B1b '!$M$30,IF(AND(U77&lt;='B1b '!$L$29,U77&gt;'B1b '!$L$30),0+(('B1b '!$M$30-'B1b '!$M$29)/('B1b '!$L$30-'B1b '!$L$29))*(U77-'B1b '!$L$29),0))</f>
        <v>120</v>
      </c>
      <c r="W77" s="690"/>
      <c r="X77" s="689">
        <v>0</v>
      </c>
      <c r="Y77" s="689">
        <f>IF(X77&lt;='B1b '!$L$32,'B1b '!$M$32,IF(AND(X77&lt;='B1b '!$L$31,X77&gt;'B1b '!$L$32),0+(('B1b '!$M$32-'B1b '!$M$31)/('B1b '!$L$32-'B1b '!$L$31))*(X77-'B1b '!$L$31),0))</f>
        <v>135</v>
      </c>
    </row>
    <row r="78" spans="2:25">
      <c r="B78" s="686">
        <v>5</v>
      </c>
      <c r="C78" s="686">
        <f>IF(B78&lt;='B1b '!$G$26,'B1b '!$H$26,IF(AND(B78&lt;='B1b '!$G$25,B78&gt;'B1b '!$G$26),0+(('B1b '!$H$26-'B1b '!$H$25)/('B1b '!$G$26-'B1b '!$G$25))*(B78-'B1b '!$G$25),0))</f>
        <v>60</v>
      </c>
      <c r="D78" s="687"/>
      <c r="E78" s="686">
        <v>5</v>
      </c>
      <c r="F78" s="686">
        <f>IF(E78&lt;='B1b '!$G$28,'B1b '!$H$28,IF(AND(E78&lt;='B1b '!$G$27,E78&gt;'B1b '!$G$28),0+(('B1b '!$H$28-'B1b '!$H$27)/('B1b '!$G$28-'B1b '!$G$27))*(E78-'B1b '!$G$27),0))</f>
        <v>55</v>
      </c>
      <c r="G78" s="687"/>
      <c r="H78" s="686">
        <v>5</v>
      </c>
      <c r="I78" s="686">
        <f>IF(H78&lt;='B1b '!$G$30,'B1b '!$H$30,IF(AND(H78&lt;='B1b '!$G$29,H78&gt;'B1b '!$G$30),0+(('B1b '!$H$30-'B1b '!$H$29)/('B1b '!$G$30-'B1b '!$G$29))*(H78-'B1b '!$G$29),0))</f>
        <v>120</v>
      </c>
      <c r="J78" s="687"/>
      <c r="K78" s="686">
        <v>2.5</v>
      </c>
      <c r="L78" s="686">
        <f>IF(K78&lt;='B1b '!$G$32,'B1b '!$H$32,IF(AND(K78&lt;='B1b '!$G$31,K78&gt;'B1b '!$G$32),0+(('B1b '!$H$32-'B1b '!$H$31)/('B1b '!$G$32-'B1b '!$G$31))*(K78-'B1b '!$G$31),0))</f>
        <v>135</v>
      </c>
      <c r="M78" s="687"/>
      <c r="N78" s="688"/>
      <c r="O78" s="689">
        <v>2</v>
      </c>
      <c r="P78" s="689">
        <f>IF(O78&lt;='B1b '!$L$26,'B1b '!$M$26,IF(AND(O78&lt;='B1b '!$L$25,O78&gt;'B1b '!$L$26),0+(('B1b '!$M$26-'B1b '!$M$25)/('B1b '!$L$26-'B1b '!$L$25))*(O78-'B1b '!$L$25),0))</f>
        <v>60</v>
      </c>
      <c r="Q78" s="690"/>
      <c r="R78" s="689">
        <v>2</v>
      </c>
      <c r="S78" s="689">
        <f>IF(R78&lt;='B1b '!$L$28,'B1b '!$M$28,IF(AND(R78&lt;='B1b '!$L$27,R78&gt;'B1b '!$L$28),0+(('B1b '!$M$28-'B1b '!$M$27)/('B1b '!$L$28-'B1b '!$L$27))*(R78-'B1b '!$L$27),0))</f>
        <v>55</v>
      </c>
      <c r="T78" s="690"/>
      <c r="U78" s="689">
        <v>2</v>
      </c>
      <c r="V78" s="689">
        <f>IF(U78&lt;='B1b '!$L$30,'B1b '!$M$30,IF(AND(U78&lt;='B1b '!$L$29,U78&gt;'B1b '!$L$30),0+(('B1b '!$M$30-'B1b '!$M$29)/('B1b '!$L$30-'B1b '!$L$29))*(U78-'B1b '!$L$29),0))</f>
        <v>120</v>
      </c>
      <c r="W78" s="690"/>
      <c r="X78" s="689">
        <v>2</v>
      </c>
      <c r="Y78" s="689">
        <f>IF(X78&lt;='B1b '!$L$32,'B1b '!$M$32,IF(AND(X78&lt;='B1b '!$L$31,X78&gt;'B1b '!$L$32),0+(('B1b '!$M$32-'B1b '!$M$31)/('B1b '!$L$32-'B1b '!$L$31))*(X78-'B1b '!$L$31),0))</f>
        <v>135</v>
      </c>
    </row>
    <row r="79" spans="2:25">
      <c r="B79" s="686">
        <v>10</v>
      </c>
      <c r="C79" s="686">
        <f>IF(B79&lt;='B1b '!$G$26,'B1b '!$H$26,IF(AND(B79&lt;='B1b '!$G$25,B79&gt;'B1b '!$G$26),0+(('B1b '!$H$26-'B1b '!$H$25)/('B1b '!$G$26-'B1b '!$G$25))*(B79-'B1b '!$G$25),0))</f>
        <v>60</v>
      </c>
      <c r="D79" s="687"/>
      <c r="E79" s="686">
        <v>10</v>
      </c>
      <c r="F79" s="686">
        <f>IF(E79&lt;='B1b '!$G$28,'B1b '!$H$28,IF(AND(E79&lt;='B1b '!$G$27,E79&gt;'B1b '!$G$28),0+(('B1b '!$H$28-'B1b '!$H$27)/('B1b '!$G$28-'B1b '!$G$27))*(E79-'B1b '!$G$27),0))</f>
        <v>55</v>
      </c>
      <c r="G79" s="687"/>
      <c r="H79" s="686">
        <v>10</v>
      </c>
      <c r="I79" s="686">
        <f>IF(H79&lt;='B1b '!$G$30,'B1b '!$H$30,IF(AND(H79&lt;='B1b '!$G$29,H79&gt;'B1b '!$G$30),0+(('B1b '!$H$30-'B1b '!$H$29)/('B1b '!$G$30-'B1b '!$G$29))*(H79-'B1b '!$G$29),0))</f>
        <v>120</v>
      </c>
      <c r="J79" s="687"/>
      <c r="K79" s="686">
        <v>5</v>
      </c>
      <c r="L79" s="686">
        <f>IF(K79&lt;='B1b '!$G$32,'B1b '!$H$32,IF(AND(K79&lt;='B1b '!$G$31,K79&gt;'B1b '!$G$32),0+(('B1b '!$H$32-'B1b '!$H$31)/('B1b '!$G$32-'B1b '!$G$31))*(K79-'B1b '!$G$31),0))</f>
        <v>135</v>
      </c>
      <c r="M79" s="687"/>
      <c r="N79" s="688"/>
      <c r="O79" s="689">
        <v>4</v>
      </c>
      <c r="P79" s="689">
        <f>IF(O79&lt;='B1b '!$L$26,'B1b '!$M$26,IF(AND(O79&lt;='B1b '!$L$25,O79&gt;'B1b '!$L$26),0+(('B1b '!$M$26-'B1b '!$M$25)/('B1b '!$L$26-'B1b '!$L$25))*(O79-'B1b '!$L$25),0))</f>
        <v>60</v>
      </c>
      <c r="Q79" s="690"/>
      <c r="R79" s="689">
        <v>4</v>
      </c>
      <c r="S79" s="689">
        <f>IF(R79&lt;='B1b '!$L$28,'B1b '!$M$28,IF(AND(R79&lt;='B1b '!$L$27,R79&gt;'B1b '!$L$28),0+(('B1b '!$M$28-'B1b '!$M$27)/('B1b '!$L$28-'B1b '!$L$27))*(R79-'B1b '!$L$27),0))</f>
        <v>55</v>
      </c>
      <c r="T79" s="690"/>
      <c r="U79" s="689">
        <v>4</v>
      </c>
      <c r="V79" s="689">
        <f>IF(U79&lt;='B1b '!$L$30,'B1b '!$M$30,IF(AND(U79&lt;='B1b '!$L$29,U79&gt;'B1b '!$L$30),0+(('B1b '!$M$30-'B1b '!$M$29)/('B1b '!$L$30-'B1b '!$L$29))*(U79-'B1b '!$L$29),0))</f>
        <v>120</v>
      </c>
      <c r="W79" s="690"/>
      <c r="X79" s="689">
        <v>4</v>
      </c>
      <c r="Y79" s="689">
        <f>IF(X79&lt;='B1b '!$L$32,'B1b '!$M$32,IF(AND(X79&lt;='B1b '!$L$31,X79&gt;'B1b '!$L$32),0+(('B1b '!$M$32-'B1b '!$M$31)/('B1b '!$L$32-'B1b '!$L$31))*(X79-'B1b '!$L$31),0))</f>
        <v>135</v>
      </c>
    </row>
    <row r="80" spans="2:25">
      <c r="B80" s="686">
        <v>15</v>
      </c>
      <c r="C80" s="686">
        <f>IF(B80&lt;='B1b '!$G$26,'B1b '!$H$26,IF(AND(B80&lt;='B1b '!$G$25,B80&gt;'B1b '!$G$26),0+(('B1b '!$H$26-'B1b '!$H$25)/('B1b '!$G$26-'B1b '!$G$25))*(B80-'B1b '!$G$25),0))</f>
        <v>60</v>
      </c>
      <c r="D80" s="687"/>
      <c r="E80" s="686">
        <v>15</v>
      </c>
      <c r="F80" s="686">
        <f>IF(E80&lt;='B1b '!$G$28,'B1b '!$H$28,IF(AND(E80&lt;='B1b '!$G$27,E80&gt;'B1b '!$G$28),0+(('B1b '!$H$28-'B1b '!$H$27)/('B1b '!$G$28-'B1b '!$G$27))*(E80-'B1b '!$G$27),0))</f>
        <v>55</v>
      </c>
      <c r="G80" s="687"/>
      <c r="H80" s="686">
        <v>15</v>
      </c>
      <c r="I80" s="686">
        <f>IF(H80&lt;='B1b '!$G$30,'B1b '!$H$30,IF(AND(H80&lt;='B1b '!$G$29,H80&gt;'B1b '!$G$30),0+(('B1b '!$H$30-'B1b '!$H$29)/('B1b '!$G$30-'B1b '!$G$29))*(H80-'B1b '!$G$29),0))</f>
        <v>120</v>
      </c>
      <c r="J80" s="687"/>
      <c r="K80" s="686">
        <v>7.5</v>
      </c>
      <c r="L80" s="686">
        <f>IF(K80&lt;='B1b '!$G$32,'B1b '!$H$32,IF(AND(K80&lt;='B1b '!$G$31,K80&gt;'B1b '!$G$32),0+(('B1b '!$H$32-'B1b '!$H$31)/('B1b '!$G$32-'B1b '!$G$31))*(K80-'B1b '!$G$31),0))</f>
        <v>135</v>
      </c>
      <c r="M80" s="687"/>
      <c r="N80" s="688"/>
      <c r="O80" s="689">
        <v>6</v>
      </c>
      <c r="P80" s="689">
        <f>IF(O80&lt;='B1b '!$L$26,'B1b '!$M$26,IF(AND(O80&lt;='B1b '!$L$25,O80&gt;'B1b '!$L$26),0+(('B1b '!$M$26-'B1b '!$M$25)/('B1b '!$L$26-'B1b '!$L$25))*(O80-'B1b '!$L$25),0))</f>
        <v>60</v>
      </c>
      <c r="Q80" s="690"/>
      <c r="R80" s="689">
        <v>6</v>
      </c>
      <c r="S80" s="689">
        <f>IF(R80&lt;='B1b '!$L$28,'B1b '!$M$28,IF(AND(R80&lt;='B1b '!$L$27,R80&gt;'B1b '!$L$28),0+(('B1b '!$M$28-'B1b '!$M$27)/('B1b '!$L$28-'B1b '!$L$27))*(R80-'B1b '!$L$27),0))</f>
        <v>55</v>
      </c>
      <c r="T80" s="690"/>
      <c r="U80" s="689">
        <v>6</v>
      </c>
      <c r="V80" s="689">
        <f>IF(U80&lt;='B1b '!$L$30,'B1b '!$M$30,IF(AND(U80&lt;='B1b '!$L$29,U80&gt;'B1b '!$L$30),0+(('B1b '!$M$30-'B1b '!$M$29)/('B1b '!$L$30-'B1b '!$L$29))*(U80-'B1b '!$L$29),0))</f>
        <v>120</v>
      </c>
      <c r="W80" s="690"/>
      <c r="X80" s="689">
        <v>6</v>
      </c>
      <c r="Y80" s="689">
        <f>IF(X80&lt;='B1b '!$L$32,'B1b '!$M$32,IF(AND(X80&lt;='B1b '!$L$31,X80&gt;'B1b '!$L$32),0+(('B1b '!$M$32-'B1b '!$M$31)/('B1b '!$L$32-'B1b '!$L$31))*(X80-'B1b '!$L$31),0))</f>
        <v>135</v>
      </c>
    </row>
    <row r="81" spans="2:25">
      <c r="B81" s="686">
        <v>20</v>
      </c>
      <c r="C81" s="686">
        <f>IF(B81&lt;='B1b '!$G$26,'B1b '!$H$26,IF(AND(B81&lt;='B1b '!$G$25,B81&gt;'B1b '!$G$26),0+(('B1b '!$H$26-'B1b '!$H$25)/('B1b '!$G$26-'B1b '!$G$25))*(B81-'B1b '!$G$25),0))</f>
        <v>60</v>
      </c>
      <c r="D81" s="687"/>
      <c r="E81" s="686">
        <v>20</v>
      </c>
      <c r="F81" s="686">
        <f>IF(E81&lt;='B1b '!$G$28,'B1b '!$H$28,IF(AND(E81&lt;='B1b '!$G$27,E81&gt;'B1b '!$G$28),0+(('B1b '!$H$28-'B1b '!$H$27)/('B1b '!$G$28-'B1b '!$G$27))*(E81-'B1b '!$G$27),0))</f>
        <v>55</v>
      </c>
      <c r="G81" s="687"/>
      <c r="H81" s="686">
        <v>20</v>
      </c>
      <c r="I81" s="686">
        <f>IF(H81&lt;='B1b '!$G$30,'B1b '!$H$30,IF(AND(H81&lt;='B1b '!$G$29,H81&gt;'B1b '!$G$30),0+(('B1b '!$H$30-'B1b '!$H$29)/('B1b '!$G$30-'B1b '!$G$29))*(H81-'B1b '!$G$29),0))</f>
        <v>120</v>
      </c>
      <c r="J81" s="687"/>
      <c r="K81" s="686">
        <v>10</v>
      </c>
      <c r="L81" s="686">
        <f>IF(K81&lt;='B1b '!$G$32,'B1b '!$H$32,IF(AND(K81&lt;='B1b '!$G$31,K81&gt;'B1b '!$G$32),0+(('B1b '!$H$32-'B1b '!$H$31)/('B1b '!$G$32-'B1b '!$G$31))*(K81-'B1b '!$G$31),0))</f>
        <v>135</v>
      </c>
      <c r="M81" s="687"/>
      <c r="N81" s="688"/>
      <c r="O81" s="689">
        <v>8</v>
      </c>
      <c r="P81" s="689">
        <f>IF(O81&lt;='B1b '!$L$26,'B1b '!$M$26,IF(AND(O81&lt;='B1b '!$L$25,O81&gt;'B1b '!$L$26),0+(('B1b '!$M$26-'B1b '!$M$25)/('B1b '!$L$26-'B1b '!$L$25))*(O81-'B1b '!$L$25),0))</f>
        <v>60</v>
      </c>
      <c r="Q81" s="690"/>
      <c r="R81" s="689">
        <v>8</v>
      </c>
      <c r="S81" s="689">
        <f>IF(R81&lt;='B1b '!$L$28,'B1b '!$M$28,IF(AND(R81&lt;='B1b '!$L$27,R81&gt;'B1b '!$L$28),0+(('B1b '!$M$28-'B1b '!$M$27)/('B1b '!$L$28-'B1b '!$L$27))*(R81-'B1b '!$L$27),0))</f>
        <v>55</v>
      </c>
      <c r="T81" s="690"/>
      <c r="U81" s="689">
        <v>8</v>
      </c>
      <c r="V81" s="689">
        <f>IF(U81&lt;='B1b '!$L$30,'B1b '!$M$30,IF(AND(U81&lt;='B1b '!$L$29,U81&gt;'B1b '!$L$30),0+(('B1b '!$M$30-'B1b '!$M$29)/('B1b '!$L$30-'B1b '!$L$29))*(U81-'B1b '!$L$29),0))</f>
        <v>120</v>
      </c>
      <c r="W81" s="690"/>
      <c r="X81" s="689">
        <v>8</v>
      </c>
      <c r="Y81" s="689">
        <f>IF(X81&lt;='B1b '!$L$32,'B1b '!$M$32,IF(AND(X81&lt;='B1b '!$L$31,X81&gt;'B1b '!$L$32),0+(('B1b '!$M$32-'B1b '!$M$31)/('B1b '!$L$32-'B1b '!$L$31))*(X81-'B1b '!$L$31),0))</f>
        <v>135</v>
      </c>
    </row>
    <row r="82" spans="2:25">
      <c r="B82" s="686">
        <v>25</v>
      </c>
      <c r="C82" s="686">
        <f>IF(B82&lt;='B1b '!$G$26,'B1b '!$H$26,IF(AND(B82&lt;='B1b '!$G$25,B82&gt;'B1b '!$G$26),0+(('B1b '!$H$26-'B1b '!$H$25)/('B1b '!$G$26-'B1b '!$G$25))*(B82-'B1b '!$G$25),0))</f>
        <v>60</v>
      </c>
      <c r="D82" s="687"/>
      <c r="E82" s="686">
        <v>25</v>
      </c>
      <c r="F82" s="686">
        <f>IF(E82&lt;='B1b '!$G$28,'B1b '!$H$28,IF(AND(E82&lt;='B1b '!$G$27,E82&gt;'B1b '!$G$28),0+(('B1b '!$H$28-'B1b '!$H$27)/('B1b '!$G$28-'B1b '!$G$27))*(E82-'B1b '!$G$27),0))</f>
        <v>55</v>
      </c>
      <c r="G82" s="687"/>
      <c r="H82" s="686">
        <v>25</v>
      </c>
      <c r="I82" s="686">
        <f>IF(H82&lt;='B1b '!$G$30,'B1b '!$H$30,IF(AND(H82&lt;='B1b '!$G$29,H82&gt;'B1b '!$G$30),0+(('B1b '!$H$30-'B1b '!$H$29)/('B1b '!$G$30-'B1b '!$G$29))*(H82-'B1b '!$G$29),0))</f>
        <v>120</v>
      </c>
      <c r="J82" s="687"/>
      <c r="K82" s="686">
        <v>12.5</v>
      </c>
      <c r="L82" s="686">
        <f>IF(K82&lt;='B1b '!$G$32,'B1b '!$H$32,IF(AND(K82&lt;='B1b '!$G$31,K82&gt;'B1b '!$G$32),0+(('B1b '!$H$32-'B1b '!$H$31)/('B1b '!$G$32-'B1b '!$G$31))*(K82-'B1b '!$G$31),0))</f>
        <v>135</v>
      </c>
      <c r="M82" s="687"/>
      <c r="N82" s="688"/>
      <c r="O82" s="689">
        <v>10</v>
      </c>
      <c r="P82" s="689">
        <f>IF(O82&lt;='B1b '!$L$26,'B1b '!$M$26,IF(AND(O82&lt;='B1b '!$L$25,O82&gt;'B1b '!$L$26),0+(('B1b '!$M$26-'B1b '!$M$25)/('B1b '!$L$26-'B1b '!$L$25))*(O82-'B1b '!$L$25),0))</f>
        <v>60</v>
      </c>
      <c r="Q82" s="690"/>
      <c r="R82" s="689">
        <v>10</v>
      </c>
      <c r="S82" s="689">
        <f>IF(R82&lt;='B1b '!$L$28,'B1b '!$M$28,IF(AND(R82&lt;='B1b '!$L$27,R82&gt;'B1b '!$L$28),0+(('B1b '!$M$28-'B1b '!$M$27)/('B1b '!$L$28-'B1b '!$L$27))*(R82-'B1b '!$L$27),0))</f>
        <v>55</v>
      </c>
      <c r="T82" s="690"/>
      <c r="U82" s="689">
        <v>10</v>
      </c>
      <c r="V82" s="689">
        <f>IF(U82&lt;='B1b '!$L$30,'B1b '!$M$30,IF(AND(U82&lt;='B1b '!$L$29,U82&gt;'B1b '!$L$30),0+(('B1b '!$M$30-'B1b '!$M$29)/('B1b '!$L$30-'B1b '!$L$29))*(U82-'B1b '!$L$29),0))</f>
        <v>120</v>
      </c>
      <c r="W82" s="690"/>
      <c r="X82" s="689">
        <v>10</v>
      </c>
      <c r="Y82" s="689">
        <f>IF(X82&lt;='B1b '!$L$32,'B1b '!$M$32,IF(AND(X82&lt;='B1b '!$L$31,X82&gt;'B1b '!$L$32),0+(('B1b '!$M$32-'B1b '!$M$31)/('B1b '!$L$32-'B1b '!$L$31))*(X82-'B1b '!$L$31),0))</f>
        <v>135</v>
      </c>
    </row>
    <row r="83" spans="2:25">
      <c r="B83" s="686">
        <v>30</v>
      </c>
      <c r="C83" s="686">
        <f>IF(B83&lt;='B1b '!$G$26,'B1b '!$H$26,IF(AND(B83&lt;='B1b '!$G$25,B83&gt;'B1b '!$G$26),0+(('B1b '!$H$26-'B1b '!$H$25)/('B1b '!$G$26-'B1b '!$G$25))*(B83-'B1b '!$G$25),0))</f>
        <v>53.333333333333329</v>
      </c>
      <c r="D83" s="687"/>
      <c r="E83" s="686">
        <v>30</v>
      </c>
      <c r="F83" s="686">
        <f>IF(E83&lt;='B1b '!$G$28,'B1b '!$H$28,IF(AND(E83&lt;='B1b '!$G$27,E83&gt;'B1b '!$G$28),0+(('B1b '!$H$28-'B1b '!$H$27)/('B1b '!$G$28-'B1b '!$G$27))*(E83-'B1b '!$G$27),0))</f>
        <v>48.888888888888893</v>
      </c>
      <c r="G83" s="687"/>
      <c r="H83" s="686">
        <v>30</v>
      </c>
      <c r="I83" s="686">
        <f>IF(H83&lt;='B1b '!$G$30,'B1b '!$H$30,IF(AND(H83&lt;='B1b '!$G$29,H83&gt;'B1b '!$G$30),0+(('B1b '!$H$30-'B1b '!$H$29)/('B1b '!$G$30-'B1b '!$G$29))*(H83-'B1b '!$G$29),0))</f>
        <v>120</v>
      </c>
      <c r="J83" s="687"/>
      <c r="K83" s="686">
        <v>15</v>
      </c>
      <c r="L83" s="686">
        <f>IF(K83&lt;='B1b '!$G$32,'B1b '!$H$32,IF(AND(K83&lt;='B1b '!$G$31,K83&gt;'B1b '!$G$32),0+(('B1b '!$H$32-'B1b '!$H$31)/('B1b '!$G$32-'B1b '!$G$31))*(K83-'B1b '!$G$31),0))</f>
        <v>135</v>
      </c>
      <c r="M83" s="687"/>
      <c r="N83" s="688"/>
      <c r="O83" s="689">
        <v>12</v>
      </c>
      <c r="P83" s="689">
        <f>IF(O83&lt;='B1b '!$L$26,'B1b '!$M$26,IF(AND(O83&lt;='B1b '!$L$25,O83&gt;'B1b '!$L$26),0+(('B1b '!$M$26-'B1b '!$M$25)/('B1b '!$L$26-'B1b '!$L$25))*(O83-'B1b '!$L$25),0))</f>
        <v>60</v>
      </c>
      <c r="Q83" s="690"/>
      <c r="R83" s="689">
        <v>12</v>
      </c>
      <c r="S83" s="689">
        <f>IF(R83&lt;='B1b '!$L$28,'B1b '!$M$28,IF(AND(R83&lt;='B1b '!$L$27,R83&gt;'B1b '!$L$28),0+(('B1b '!$M$28-'B1b '!$M$27)/('B1b '!$L$28-'B1b '!$L$27))*(R83-'B1b '!$L$27),0))</f>
        <v>55</v>
      </c>
      <c r="T83" s="690"/>
      <c r="U83" s="689">
        <v>12</v>
      </c>
      <c r="V83" s="689">
        <f>IF(U83&lt;='B1b '!$L$30,'B1b '!$M$30,IF(AND(U83&lt;='B1b '!$L$29,U83&gt;'B1b '!$L$30),0+(('B1b '!$M$30-'B1b '!$M$29)/('B1b '!$L$30-'B1b '!$L$29))*(U83-'B1b '!$L$29),0))</f>
        <v>120</v>
      </c>
      <c r="W83" s="690"/>
      <c r="X83" s="689">
        <v>12</v>
      </c>
      <c r="Y83" s="689">
        <f>IF(X83&lt;='B1b '!$L$32,'B1b '!$M$32,IF(AND(X83&lt;='B1b '!$L$31,X83&gt;'B1b '!$L$32),0+(('B1b '!$M$32-'B1b '!$M$31)/('B1b '!$L$32-'B1b '!$L$31))*(X83-'B1b '!$L$31),0))</f>
        <v>135</v>
      </c>
    </row>
    <row r="84" spans="2:25">
      <c r="B84" s="686">
        <v>35</v>
      </c>
      <c r="C84" s="686">
        <f>IF(B84&lt;='B1b '!$G$26,'B1b '!$H$26,IF(AND(B84&lt;='B1b '!$G$25,B84&gt;'B1b '!$G$26),0+(('B1b '!$H$26-'B1b '!$H$25)/('B1b '!$G$26-'B1b '!$G$25))*(B84-'B1b '!$G$25),0))</f>
        <v>46.666666666666664</v>
      </c>
      <c r="D84" s="687"/>
      <c r="E84" s="686">
        <v>35</v>
      </c>
      <c r="F84" s="686">
        <f>IF(E84&lt;='B1b '!$G$28,'B1b '!$H$28,IF(AND(E84&lt;='B1b '!$G$27,E84&gt;'B1b '!$G$28),0+(('B1b '!$H$28-'B1b '!$H$27)/('B1b '!$G$28-'B1b '!$G$27))*(E84-'B1b '!$G$27),0))</f>
        <v>42.777777777777779</v>
      </c>
      <c r="G84" s="687"/>
      <c r="H84" s="686">
        <v>35</v>
      </c>
      <c r="I84" s="686">
        <f>IF(H84&lt;='B1b '!$G$30,'B1b '!$H$30,IF(AND(H84&lt;='B1b '!$G$29,H84&gt;'B1b '!$G$30),0+(('B1b '!$H$30-'B1b '!$H$29)/('B1b '!$G$30-'B1b '!$G$29))*(H84-'B1b '!$G$29),0))</f>
        <v>113.33333333333333</v>
      </c>
      <c r="J84" s="687"/>
      <c r="K84" s="686">
        <v>17.5</v>
      </c>
      <c r="L84" s="686">
        <f>IF(K84&lt;='B1b '!$G$32,'B1b '!$H$32,IF(AND(K84&lt;='B1b '!$G$31,K84&gt;'B1b '!$G$32),0+(('B1b '!$H$32-'B1b '!$H$31)/('B1b '!$G$32-'B1b '!$G$31))*(K84-'B1b '!$G$31),0))</f>
        <v>135</v>
      </c>
      <c r="M84" s="687"/>
      <c r="N84" s="688"/>
      <c r="O84" s="689">
        <v>14</v>
      </c>
      <c r="P84" s="689">
        <f>IF(O84&lt;='B1b '!$L$26,'B1b '!$M$26,IF(AND(O84&lt;='B1b '!$L$25,O84&gt;'B1b '!$L$26),0+(('B1b '!$M$26-'B1b '!$M$25)/('B1b '!$L$26-'B1b '!$L$25))*(O84-'B1b '!$L$25),0))</f>
        <v>60</v>
      </c>
      <c r="Q84" s="690"/>
      <c r="R84" s="689">
        <v>14</v>
      </c>
      <c r="S84" s="689">
        <f>IF(R84&lt;='B1b '!$L$28,'B1b '!$M$28,IF(AND(R84&lt;='B1b '!$L$27,R84&gt;'B1b '!$L$28),0+(('B1b '!$M$28-'B1b '!$M$27)/('B1b '!$L$28-'B1b '!$L$27))*(R84-'B1b '!$L$27),0))</f>
        <v>55</v>
      </c>
      <c r="T84" s="690"/>
      <c r="U84" s="689">
        <v>14</v>
      </c>
      <c r="V84" s="689">
        <f>IF(U84&lt;='B1b '!$L$30,'B1b '!$M$30,IF(AND(U84&lt;='B1b '!$L$29,U84&gt;'B1b '!$L$30),0+(('B1b '!$M$30-'B1b '!$M$29)/('B1b '!$L$30-'B1b '!$L$29))*(U84-'B1b '!$L$29),0))</f>
        <v>120</v>
      </c>
      <c r="W84" s="690"/>
      <c r="X84" s="689">
        <v>14</v>
      </c>
      <c r="Y84" s="689">
        <f>IF(X84&lt;='B1b '!$L$32,'B1b '!$M$32,IF(AND(X84&lt;='B1b '!$L$31,X84&gt;'B1b '!$L$32),0+(('B1b '!$M$32-'B1b '!$M$31)/('B1b '!$L$32-'B1b '!$L$31))*(X84-'B1b '!$L$31),0))</f>
        <v>135</v>
      </c>
    </row>
    <row r="85" spans="2:25">
      <c r="B85" s="686">
        <v>40</v>
      </c>
      <c r="C85" s="686">
        <f>IF(B85&lt;='B1b '!$G$26,'B1b '!$H$26,IF(AND(B85&lt;='B1b '!$G$25,B85&gt;'B1b '!$G$26),0+(('B1b '!$H$26-'B1b '!$H$25)/('B1b '!$G$26-'B1b '!$G$25))*(B85-'B1b '!$G$25),0))</f>
        <v>40</v>
      </c>
      <c r="D85" s="687"/>
      <c r="E85" s="686">
        <v>40</v>
      </c>
      <c r="F85" s="686">
        <f>IF(E85&lt;='B1b '!$G$28,'B1b '!$H$28,IF(AND(E85&lt;='B1b '!$G$27,E85&gt;'B1b '!$G$28),0+(('B1b '!$H$28-'B1b '!$H$27)/('B1b '!$G$28-'B1b '!$G$27))*(E85-'B1b '!$G$27),0))</f>
        <v>36.666666666666671</v>
      </c>
      <c r="G85" s="687"/>
      <c r="H85" s="686">
        <v>40</v>
      </c>
      <c r="I85" s="686">
        <f>IF(H85&lt;='B1b '!$G$30,'B1b '!$H$30,IF(AND(H85&lt;='B1b '!$G$29,H85&gt;'B1b '!$G$30),0+(('B1b '!$H$30-'B1b '!$H$29)/('B1b '!$G$30-'B1b '!$G$29))*(H85-'B1b '!$G$29),0))</f>
        <v>106.66666666666666</v>
      </c>
      <c r="J85" s="687"/>
      <c r="K85" s="686">
        <v>20</v>
      </c>
      <c r="L85" s="686">
        <f>IF(K85&lt;='B1b '!$G$32,'B1b '!$H$32,IF(AND(K85&lt;='B1b '!$G$31,K85&gt;'B1b '!$G$32),0+(('B1b '!$H$32-'B1b '!$H$31)/('B1b '!$G$32-'B1b '!$G$31))*(K85-'B1b '!$G$31),0))</f>
        <v>135</v>
      </c>
      <c r="M85" s="687"/>
      <c r="N85" s="688"/>
      <c r="O85" s="689">
        <v>16</v>
      </c>
      <c r="P85" s="689">
        <f>IF(O85&lt;='B1b '!$L$26,'B1b '!$M$26,IF(AND(O85&lt;='B1b '!$L$25,O85&gt;'B1b '!$L$26),0+(('B1b '!$M$26-'B1b '!$M$25)/('B1b '!$L$26-'B1b '!$L$25))*(O85-'B1b '!$L$25),0))</f>
        <v>60</v>
      </c>
      <c r="Q85" s="690"/>
      <c r="R85" s="689">
        <v>16</v>
      </c>
      <c r="S85" s="689">
        <f>IF(R85&lt;='B1b '!$L$28,'B1b '!$M$28,IF(AND(R85&lt;='B1b '!$L$27,R85&gt;'B1b '!$L$28),0+(('B1b '!$M$28-'B1b '!$M$27)/('B1b '!$L$28-'B1b '!$L$27))*(R85-'B1b '!$L$27),0))</f>
        <v>55</v>
      </c>
      <c r="T85" s="690"/>
      <c r="U85" s="689">
        <v>16</v>
      </c>
      <c r="V85" s="689">
        <f>IF(U85&lt;='B1b '!$L$30,'B1b '!$M$30,IF(AND(U85&lt;='B1b '!$L$29,U85&gt;'B1b '!$L$30),0+(('B1b '!$M$30-'B1b '!$M$29)/('B1b '!$L$30-'B1b '!$L$29))*(U85-'B1b '!$L$29),0))</f>
        <v>120</v>
      </c>
      <c r="W85" s="690"/>
      <c r="X85" s="689">
        <v>16</v>
      </c>
      <c r="Y85" s="689">
        <f>IF(X85&lt;='B1b '!$L$32,'B1b '!$M$32,IF(AND(X85&lt;='B1b '!$L$31,X85&gt;'B1b '!$L$32),0+(('B1b '!$M$32-'B1b '!$M$31)/('B1b '!$L$32-'B1b '!$L$31))*(X85-'B1b '!$L$31),0))</f>
        <v>135</v>
      </c>
    </row>
    <row r="86" spans="2:25">
      <c r="B86" s="686">
        <v>45</v>
      </c>
      <c r="C86" s="686">
        <f>IF(B86&lt;='B1b '!$G$26,'B1b '!$H$26,IF(AND(B86&lt;='B1b '!$G$25,B86&gt;'B1b '!$G$26),0+(('B1b '!$H$26-'B1b '!$H$25)/('B1b '!$G$26-'B1b '!$G$25))*(B86-'B1b '!$G$25),0))</f>
        <v>33.333333333333329</v>
      </c>
      <c r="D86" s="687"/>
      <c r="E86" s="686">
        <v>45</v>
      </c>
      <c r="F86" s="686">
        <f>IF(E86&lt;='B1b '!$G$28,'B1b '!$H$28,IF(AND(E86&lt;='B1b '!$G$27,E86&gt;'B1b '!$G$28),0+(('B1b '!$H$28-'B1b '!$H$27)/('B1b '!$G$28-'B1b '!$G$27))*(E86-'B1b '!$G$27),0))</f>
        <v>30.555555555555557</v>
      </c>
      <c r="G86" s="687"/>
      <c r="H86" s="686">
        <v>45</v>
      </c>
      <c r="I86" s="686">
        <f>IF(H86&lt;='B1b '!$G$30,'B1b '!$H$30,IF(AND(H86&lt;='B1b '!$G$29,H86&gt;'B1b '!$G$30),0+(('B1b '!$H$30-'B1b '!$H$29)/('B1b '!$G$30-'B1b '!$G$29))*(H86-'B1b '!$G$29),0))</f>
        <v>100</v>
      </c>
      <c r="J86" s="687"/>
      <c r="K86" s="686">
        <v>22.5</v>
      </c>
      <c r="L86" s="686">
        <f>IF(K86&lt;='B1b '!$G$32,'B1b '!$H$32,IF(AND(K86&lt;='B1b '!$G$31,K86&gt;'B1b '!$G$32),0+(('B1b '!$H$32-'B1b '!$H$31)/('B1b '!$G$32-'B1b '!$G$31))*(K86-'B1b '!$G$31),0))</f>
        <v>135</v>
      </c>
      <c r="M86" s="687"/>
      <c r="N86" s="688"/>
      <c r="O86" s="689">
        <v>18</v>
      </c>
      <c r="P86" s="689">
        <f>IF(O86&lt;='B1b '!$L$26,'B1b '!$M$26,IF(AND(O86&lt;='B1b '!$L$25,O86&gt;'B1b '!$L$26),0+(('B1b '!$M$26-'B1b '!$M$25)/('B1b '!$L$26-'B1b '!$L$25))*(O86-'B1b '!$L$25),0))</f>
        <v>60</v>
      </c>
      <c r="Q86" s="690"/>
      <c r="R86" s="689">
        <v>18</v>
      </c>
      <c r="S86" s="689">
        <f>IF(R86&lt;='B1b '!$L$28,'B1b '!$M$28,IF(AND(R86&lt;='B1b '!$L$27,R86&gt;'B1b '!$L$28),0+(('B1b '!$M$28-'B1b '!$M$27)/('B1b '!$L$28-'B1b '!$L$27))*(R86-'B1b '!$L$27),0))</f>
        <v>55</v>
      </c>
      <c r="T86" s="690"/>
      <c r="U86" s="689">
        <v>18</v>
      </c>
      <c r="V86" s="689">
        <f>IF(U86&lt;='B1b '!$L$30,'B1b '!$M$30,IF(AND(U86&lt;='B1b '!$L$29,U86&gt;'B1b '!$L$30),0+(('B1b '!$M$30-'B1b '!$M$29)/('B1b '!$L$30-'B1b '!$L$29))*(U86-'B1b '!$L$29),0))</f>
        <v>120</v>
      </c>
      <c r="W86" s="690"/>
      <c r="X86" s="689">
        <v>18</v>
      </c>
      <c r="Y86" s="689">
        <f>IF(X86&lt;='B1b '!$L$32,'B1b '!$M$32,IF(AND(X86&lt;='B1b '!$L$31,X86&gt;'B1b '!$L$32),0+(('B1b '!$M$32-'B1b '!$M$31)/('B1b '!$L$32-'B1b '!$L$31))*(X86-'B1b '!$L$31),0))</f>
        <v>135</v>
      </c>
    </row>
    <row r="87" spans="2:25">
      <c r="B87" s="686">
        <v>50</v>
      </c>
      <c r="C87" s="686">
        <f>IF(B87&lt;='B1b '!$G$26,'B1b '!$H$26,IF(AND(B87&lt;='B1b '!$G$25,B87&gt;'B1b '!$G$26),0+(('B1b '!$H$26-'B1b '!$H$25)/('B1b '!$G$26-'B1b '!$G$25))*(B87-'B1b '!$G$25),0))</f>
        <v>26.666666666666664</v>
      </c>
      <c r="D87" s="687"/>
      <c r="E87" s="686">
        <v>50</v>
      </c>
      <c r="F87" s="686">
        <f>IF(E87&lt;='B1b '!$G$28,'B1b '!$H$28,IF(AND(E87&lt;='B1b '!$G$27,E87&gt;'B1b '!$G$28),0+(('B1b '!$H$28-'B1b '!$H$27)/('B1b '!$G$28-'B1b '!$G$27))*(E87-'B1b '!$G$27),0))</f>
        <v>24.444444444444446</v>
      </c>
      <c r="G87" s="687"/>
      <c r="H87" s="686">
        <v>50</v>
      </c>
      <c r="I87" s="686">
        <f>IF(H87&lt;='B1b '!$G$30,'B1b '!$H$30,IF(AND(H87&lt;='B1b '!$G$29,H87&gt;'B1b '!$G$30),0+(('B1b '!$H$30-'B1b '!$H$29)/('B1b '!$G$30-'B1b '!$G$29))*(H87-'B1b '!$G$29),0))</f>
        <v>93.333333333333329</v>
      </c>
      <c r="J87" s="687"/>
      <c r="K87" s="686">
        <v>25</v>
      </c>
      <c r="L87" s="686">
        <f>IF(K87&lt;='B1b '!$G$32,'B1b '!$H$32,IF(AND(K87&lt;='B1b '!$G$31,K87&gt;'B1b '!$G$32),0+(('B1b '!$H$32-'B1b '!$H$31)/('B1b '!$G$32-'B1b '!$G$31))*(K87-'B1b '!$G$31),0))</f>
        <v>135</v>
      </c>
      <c r="M87" s="687"/>
      <c r="N87" s="688"/>
      <c r="O87" s="689">
        <v>20</v>
      </c>
      <c r="P87" s="689">
        <f>IF(O87&lt;='B1b '!$L$26,'B1b '!$M$26,IF(AND(O87&lt;='B1b '!$L$25,O87&gt;'B1b '!$L$26),0+(('B1b '!$M$26-'B1b '!$M$25)/('B1b '!$L$26-'B1b '!$L$25))*(O87-'B1b '!$L$25),0))</f>
        <v>60</v>
      </c>
      <c r="Q87" s="690"/>
      <c r="R87" s="689">
        <v>20</v>
      </c>
      <c r="S87" s="689">
        <f>IF(R87&lt;='B1b '!$L$28,'B1b '!$M$28,IF(AND(R87&lt;='B1b '!$L$27,R87&gt;'B1b '!$L$28),0+(('B1b '!$M$28-'B1b '!$M$27)/('B1b '!$L$28-'B1b '!$L$27))*(R87-'B1b '!$L$27),0))</f>
        <v>55</v>
      </c>
      <c r="T87" s="690"/>
      <c r="U87" s="689">
        <v>20</v>
      </c>
      <c r="V87" s="689">
        <f>IF(U87&lt;='B1b '!$L$30,'B1b '!$M$30,IF(AND(U87&lt;='B1b '!$L$29,U87&gt;'B1b '!$L$30),0+(('B1b '!$M$30-'B1b '!$M$29)/('B1b '!$L$30-'B1b '!$L$29))*(U87-'B1b '!$L$29),0))</f>
        <v>120</v>
      </c>
      <c r="W87" s="690"/>
      <c r="X87" s="689">
        <v>20</v>
      </c>
      <c r="Y87" s="689">
        <f>IF(X87&lt;='B1b '!$L$32,'B1b '!$M$32,IF(AND(X87&lt;='B1b '!$L$31,X87&gt;'B1b '!$L$32),0+(('B1b '!$M$32-'B1b '!$M$31)/('B1b '!$L$32-'B1b '!$L$31))*(X87-'B1b '!$L$31),0))</f>
        <v>135</v>
      </c>
    </row>
    <row r="88" spans="2:25">
      <c r="B88" s="686">
        <v>55</v>
      </c>
      <c r="C88" s="686">
        <f>IF(B88&lt;='B1b '!$G$26,'B1b '!$H$26,IF(AND(B88&lt;='B1b '!$G$25,B88&gt;'B1b '!$G$26),0+(('B1b '!$H$26-'B1b '!$H$25)/('B1b '!$G$26-'B1b '!$G$25))*(B88-'B1b '!$G$25),0))</f>
        <v>20</v>
      </c>
      <c r="D88" s="687"/>
      <c r="E88" s="686">
        <v>55</v>
      </c>
      <c r="F88" s="686">
        <f>IF(E88&lt;='B1b '!$G$28,'B1b '!$H$28,IF(AND(E88&lt;='B1b '!$G$27,E88&gt;'B1b '!$G$28),0+(('B1b '!$H$28-'B1b '!$H$27)/('B1b '!$G$28-'B1b '!$G$27))*(E88-'B1b '!$G$27),0))</f>
        <v>18.333333333333336</v>
      </c>
      <c r="G88" s="687"/>
      <c r="H88" s="686">
        <v>55</v>
      </c>
      <c r="I88" s="686">
        <f>IF(H88&lt;='B1b '!$G$30,'B1b '!$H$30,IF(AND(H88&lt;='B1b '!$G$29,H88&gt;'B1b '!$G$30),0+(('B1b '!$H$30-'B1b '!$H$29)/('B1b '!$G$30-'B1b '!$G$29))*(H88-'B1b '!$G$29),0))</f>
        <v>86.666666666666657</v>
      </c>
      <c r="J88" s="687"/>
      <c r="K88" s="686">
        <v>27.5</v>
      </c>
      <c r="L88" s="686">
        <f>IF(K88&lt;='B1b '!$G$32,'B1b '!$H$32,IF(AND(K88&lt;='B1b '!$G$31,K88&gt;'B1b '!$G$32),0+(('B1b '!$H$32-'B1b '!$H$31)/('B1b '!$G$32-'B1b '!$G$31))*(K88-'B1b '!$G$31),0))</f>
        <v>101.25</v>
      </c>
      <c r="M88" s="687"/>
      <c r="N88" s="688"/>
      <c r="O88" s="689">
        <v>22</v>
      </c>
      <c r="P88" s="689">
        <f>IF(O88&lt;='B1b '!$L$26,'B1b '!$M$26,IF(AND(O88&lt;='B1b '!$L$25,O88&gt;'B1b '!$L$26),0+(('B1b '!$M$26-'B1b '!$M$25)/('B1b '!$L$26-'B1b '!$L$25))*(O88-'B1b '!$L$25),0))</f>
        <v>60</v>
      </c>
      <c r="Q88" s="690"/>
      <c r="R88" s="689">
        <v>22</v>
      </c>
      <c r="S88" s="689">
        <f>IF(R88&lt;='B1b '!$L$28,'B1b '!$M$28,IF(AND(R88&lt;='B1b '!$L$27,R88&gt;'B1b '!$L$28),0+(('B1b '!$M$28-'B1b '!$M$27)/('B1b '!$L$28-'B1b '!$L$27))*(R88-'B1b '!$L$27),0))</f>
        <v>55</v>
      </c>
      <c r="T88" s="690"/>
      <c r="U88" s="689">
        <v>22</v>
      </c>
      <c r="V88" s="689">
        <f>IF(U88&lt;='B1b '!$L$30,'B1b '!$M$30,IF(AND(U88&lt;='B1b '!$L$29,U88&gt;'B1b '!$L$30),0+(('B1b '!$M$30-'B1b '!$M$29)/('B1b '!$L$30-'B1b '!$L$29))*(U88-'B1b '!$L$29),0))</f>
        <v>120</v>
      </c>
      <c r="W88" s="690"/>
      <c r="X88" s="689">
        <v>22</v>
      </c>
      <c r="Y88" s="689">
        <f>IF(X88&lt;='B1b '!$L$32,'B1b '!$M$32,IF(AND(X88&lt;='B1b '!$L$31,X88&gt;'B1b '!$L$32),0+(('B1b '!$M$32-'B1b '!$M$31)/('B1b '!$L$32-'B1b '!$L$31))*(X88-'B1b '!$L$31),0))</f>
        <v>135</v>
      </c>
    </row>
    <row r="89" spans="2:25">
      <c r="B89" s="686">
        <v>60</v>
      </c>
      <c r="C89" s="686">
        <f>IF(B89&lt;='B1b '!$G$26,'B1b '!$H$26,IF(AND(B89&lt;='B1b '!$G$25,B89&gt;'B1b '!$G$26),0+(('B1b '!$H$26-'B1b '!$H$25)/('B1b '!$G$26-'B1b '!$G$25))*(B89-'B1b '!$G$25),0))</f>
        <v>13.333333333333332</v>
      </c>
      <c r="D89" s="687"/>
      <c r="E89" s="686">
        <v>60</v>
      </c>
      <c r="F89" s="686">
        <f>IF(E89&lt;='B1b '!$G$28,'B1b '!$H$28,IF(AND(E89&lt;='B1b '!$G$27,E89&gt;'B1b '!$G$28),0+(('B1b '!$H$28-'B1b '!$H$27)/('B1b '!$G$28-'B1b '!$G$27))*(E89-'B1b '!$G$27),0))</f>
        <v>12.222222222222223</v>
      </c>
      <c r="G89" s="687"/>
      <c r="H89" s="686">
        <v>60</v>
      </c>
      <c r="I89" s="686">
        <f>IF(H89&lt;='B1b '!$G$30,'B1b '!$H$30,IF(AND(H89&lt;='B1b '!$G$29,H89&gt;'B1b '!$G$30),0+(('B1b '!$H$30-'B1b '!$H$29)/('B1b '!$G$30-'B1b '!$G$29))*(H89-'B1b '!$G$29),0))</f>
        <v>80</v>
      </c>
      <c r="J89" s="687"/>
      <c r="K89" s="686">
        <v>30</v>
      </c>
      <c r="L89" s="686">
        <f>IF(K89&lt;='B1b '!$G$32,'B1b '!$H$32,IF(AND(K89&lt;='B1b '!$G$31,K89&gt;'B1b '!$G$32),0+(('B1b '!$H$32-'B1b '!$H$31)/('B1b '!$G$32-'B1b '!$G$31))*(K89-'B1b '!$G$31),0))</f>
        <v>67.5</v>
      </c>
      <c r="M89" s="687"/>
      <c r="N89" s="688"/>
      <c r="O89" s="689">
        <v>24</v>
      </c>
      <c r="P89" s="689">
        <f>IF(O89&lt;='B1b '!$L$26,'B1b '!$M$26,IF(AND(O89&lt;='B1b '!$L$25,O89&gt;'B1b '!$L$26),0+(('B1b '!$M$26-'B1b '!$M$25)/('B1b '!$L$26-'B1b '!$L$25))*(O89-'B1b '!$L$25),0))</f>
        <v>60</v>
      </c>
      <c r="Q89" s="690"/>
      <c r="R89" s="689">
        <v>24</v>
      </c>
      <c r="S89" s="689">
        <f>IF(R89&lt;='B1b '!$L$28,'B1b '!$M$28,IF(AND(R89&lt;='B1b '!$L$27,R89&gt;'B1b '!$L$28),0+(('B1b '!$M$28-'B1b '!$M$27)/('B1b '!$L$28-'B1b '!$L$27))*(R89-'B1b '!$L$27),0))</f>
        <v>55</v>
      </c>
      <c r="T89" s="690"/>
      <c r="U89" s="689">
        <v>24</v>
      </c>
      <c r="V89" s="689">
        <f>IF(U89&lt;='B1b '!$L$30,'B1b '!$M$30,IF(AND(U89&lt;='B1b '!$L$29,U89&gt;'B1b '!$L$30),0+(('B1b '!$M$30-'B1b '!$M$29)/('B1b '!$L$30-'B1b '!$L$29))*(U89-'B1b '!$L$29),0))</f>
        <v>120</v>
      </c>
      <c r="W89" s="690"/>
      <c r="X89" s="689">
        <v>24</v>
      </c>
      <c r="Y89" s="689">
        <f>IF(X89&lt;='B1b '!$L$32,'B1b '!$M$32,IF(AND(X89&lt;='B1b '!$L$31,X89&gt;'B1b '!$L$32),0+(('B1b '!$M$32-'B1b '!$M$31)/('B1b '!$L$32-'B1b '!$L$31))*(X89-'B1b '!$L$31),0))</f>
        <v>135</v>
      </c>
    </row>
    <row r="90" spans="2:25">
      <c r="B90" s="686">
        <v>65</v>
      </c>
      <c r="C90" s="686">
        <f>IF(B90&lt;='B1b '!$G$26,'B1b '!$H$26,IF(AND(B90&lt;='B1b '!$G$25,B90&gt;'B1b '!$G$26),0+(('B1b '!$H$26-'B1b '!$H$25)/('B1b '!$G$26-'B1b '!$G$25))*(B90-'B1b '!$G$25),0))</f>
        <v>6.6666666666666661</v>
      </c>
      <c r="D90" s="687"/>
      <c r="E90" s="686">
        <v>65</v>
      </c>
      <c r="F90" s="686">
        <f>IF(E90&lt;='B1b '!$G$28,'B1b '!$H$28,IF(AND(E90&lt;='B1b '!$G$27,E90&gt;'B1b '!$G$28),0+(('B1b '!$H$28-'B1b '!$H$27)/('B1b '!$G$28-'B1b '!$G$27))*(E90-'B1b '!$G$27),0))</f>
        <v>6.1111111111111116</v>
      </c>
      <c r="G90" s="687"/>
      <c r="H90" s="686">
        <v>65</v>
      </c>
      <c r="I90" s="686">
        <f>IF(H90&lt;='B1b '!$G$30,'B1b '!$H$30,IF(AND(H90&lt;='B1b '!$G$29,H90&gt;'B1b '!$G$30),0+(('B1b '!$H$30-'B1b '!$H$29)/('B1b '!$G$30-'B1b '!$G$29))*(H90-'B1b '!$G$29),0))</f>
        <v>73.333333333333329</v>
      </c>
      <c r="J90" s="687"/>
      <c r="K90" s="686">
        <v>32.5</v>
      </c>
      <c r="L90" s="686">
        <f>IF(K90&lt;='B1b '!$G$32,'B1b '!$H$32,IF(AND(K90&lt;='B1b '!$G$31,K90&gt;'B1b '!$G$32),0+(('B1b '!$H$32-'B1b '!$H$31)/('B1b '!$G$32-'B1b '!$G$31))*(K90-'B1b '!$G$31),0))</f>
        <v>33.75</v>
      </c>
      <c r="M90" s="687"/>
      <c r="N90" s="688"/>
      <c r="O90" s="689">
        <v>26</v>
      </c>
      <c r="P90" s="689">
        <f>IF(O90&lt;='B1b '!$L$26,'B1b '!$M$26,IF(AND(O90&lt;='B1b '!$L$25,O90&gt;'B1b '!$L$26),0+(('B1b '!$M$26-'B1b '!$M$25)/('B1b '!$L$26-'B1b '!$L$25))*(O90-'B1b '!$L$25),0))</f>
        <v>60</v>
      </c>
      <c r="Q90" s="690"/>
      <c r="R90" s="689">
        <v>26</v>
      </c>
      <c r="S90" s="689">
        <f>IF(R90&lt;='B1b '!$L$28,'B1b '!$M$28,IF(AND(R90&lt;='B1b '!$L$27,R90&gt;'B1b '!$L$28),0+(('B1b '!$M$28-'B1b '!$M$27)/('B1b '!$L$28-'B1b '!$L$27))*(R90-'B1b '!$L$27),0))</f>
        <v>55</v>
      </c>
      <c r="T90" s="690"/>
      <c r="U90" s="689">
        <v>26</v>
      </c>
      <c r="V90" s="689">
        <f>IF(U90&lt;='B1b '!$L$30,'B1b '!$M$30,IF(AND(U90&lt;='B1b '!$L$29,U90&gt;'B1b '!$L$30),0+(('B1b '!$M$30-'B1b '!$M$29)/('B1b '!$L$30-'B1b '!$L$29))*(U90-'B1b '!$L$29),0))</f>
        <v>120</v>
      </c>
      <c r="W90" s="690"/>
      <c r="X90" s="689">
        <v>26</v>
      </c>
      <c r="Y90" s="689">
        <f>IF(X90&lt;='B1b '!$L$32,'B1b '!$M$32,IF(AND(X90&lt;='B1b '!$L$31,X90&gt;'B1b '!$L$32),0+(('B1b '!$M$32-'B1b '!$M$31)/('B1b '!$L$32-'B1b '!$L$31))*(X90-'B1b '!$L$31),0))</f>
        <v>135</v>
      </c>
    </row>
    <row r="91" spans="2:25">
      <c r="B91" s="686">
        <v>70</v>
      </c>
      <c r="C91" s="686">
        <f>IF(B91&lt;='B1b '!$G$26,'B1b '!$H$26,IF(AND(B91&lt;='B1b '!$G$25,B91&gt;'B1b '!$G$26),0+(('B1b '!$H$26-'B1b '!$H$25)/('B1b '!$G$26-'B1b '!$G$25))*(B91-'B1b '!$G$25),0))</f>
        <v>0</v>
      </c>
      <c r="D91" s="687"/>
      <c r="E91" s="686">
        <v>70</v>
      </c>
      <c r="F91" s="686">
        <f>IF(E91&lt;='B1b '!$G$28,'B1b '!$H$28,IF(AND(E91&lt;='B1b '!$G$27,E91&gt;'B1b '!$G$28),0+(('B1b '!$H$28-'B1b '!$H$27)/('B1b '!$G$28-'B1b '!$G$27))*(E91-'B1b '!$G$27),0))</f>
        <v>0</v>
      </c>
      <c r="G91" s="687"/>
      <c r="H91" s="686">
        <v>70</v>
      </c>
      <c r="I91" s="686">
        <f>IF(H91&lt;='B1b '!$G$30,'B1b '!$H$30,IF(AND(H91&lt;='B1b '!$G$29,H91&gt;'B1b '!$G$30),0+(('B1b '!$H$30-'B1b '!$H$29)/('B1b '!$G$30-'B1b '!$G$29))*(H91-'B1b '!$G$29),0))</f>
        <v>66.666666666666657</v>
      </c>
      <c r="J91" s="687"/>
      <c r="K91" s="686">
        <v>35</v>
      </c>
      <c r="L91" s="686">
        <f>IF(K91&lt;='B1b '!$G$32,'B1b '!$H$32,IF(AND(K91&lt;='B1b '!$G$31,K91&gt;'B1b '!$G$32),0+(('B1b '!$H$32-'B1b '!$H$31)/('B1b '!$G$32-'B1b '!$G$31))*(K91-'B1b '!$G$31),0))</f>
        <v>0</v>
      </c>
      <c r="M91" s="687"/>
      <c r="N91" s="688"/>
      <c r="O91" s="689">
        <v>28</v>
      </c>
      <c r="P91" s="689">
        <f>IF(O91&lt;='B1b '!$L$26,'B1b '!$M$26,IF(AND(O91&lt;='B1b '!$L$25,O91&gt;'B1b '!$L$26),0+(('B1b '!$M$26-'B1b '!$M$25)/('B1b '!$L$26-'B1b '!$L$25))*(O91-'B1b '!$L$25),0))</f>
        <v>60</v>
      </c>
      <c r="Q91" s="690"/>
      <c r="R91" s="689">
        <v>28</v>
      </c>
      <c r="S91" s="689">
        <f>IF(R91&lt;='B1b '!$L$28,'B1b '!$M$28,IF(AND(R91&lt;='B1b '!$L$27,R91&gt;'B1b '!$L$28),0+(('B1b '!$M$28-'B1b '!$M$27)/('B1b '!$L$28-'B1b '!$L$27))*(R91-'B1b '!$L$27),0))</f>
        <v>55</v>
      </c>
      <c r="T91" s="690"/>
      <c r="U91" s="689">
        <v>28</v>
      </c>
      <c r="V91" s="689">
        <f>IF(U91&lt;='B1b '!$L$30,'B1b '!$M$30,IF(AND(U91&lt;='B1b '!$L$29,U91&gt;'B1b '!$L$30),0+(('B1b '!$M$30-'B1b '!$M$29)/('B1b '!$L$30-'B1b '!$L$29))*(U91-'B1b '!$L$29),0))</f>
        <v>120</v>
      </c>
      <c r="W91" s="690"/>
      <c r="X91" s="689">
        <v>28</v>
      </c>
      <c r="Y91" s="689">
        <f>IF(X91&lt;='B1b '!$L$32,'B1b '!$M$32,IF(AND(X91&lt;='B1b '!$L$31,X91&gt;'B1b '!$L$32),0+(('B1b '!$M$32-'B1b '!$M$31)/('B1b '!$L$32-'B1b '!$L$31))*(X91-'B1b '!$L$31),0))</f>
        <v>135</v>
      </c>
    </row>
    <row r="92" spans="2:25">
      <c r="B92" s="686">
        <v>75</v>
      </c>
      <c r="C92" s="686">
        <f>IF(B92&lt;='B1b '!$G$26,'B1b '!$H$26,IF(AND(B92&lt;='B1b '!$G$25,B92&gt;'B1b '!$G$26),0+(('B1b '!$H$26-'B1b '!$H$25)/('B1b '!$G$26-'B1b '!$G$25))*(B92-'B1b '!$G$25),0))</f>
        <v>0</v>
      </c>
      <c r="D92" s="687"/>
      <c r="E92" s="686">
        <v>75</v>
      </c>
      <c r="F92" s="686">
        <f>IF(E92&lt;='B1b '!$G$28,'B1b '!$H$28,IF(AND(E92&lt;='B1b '!$G$27,E92&gt;'B1b '!$G$28),0+(('B1b '!$H$28-'B1b '!$H$27)/('B1b '!$G$28-'B1b '!$G$27))*(E92-'B1b '!$G$27),0))</f>
        <v>0</v>
      </c>
      <c r="G92" s="687"/>
      <c r="H92" s="686">
        <v>75</v>
      </c>
      <c r="I92" s="686">
        <f>IF(H92&lt;='B1b '!$G$30,'B1b '!$H$30,IF(AND(H92&lt;='B1b '!$G$29,H92&gt;'B1b '!$G$30),0+(('B1b '!$H$30-'B1b '!$H$29)/('B1b '!$G$30-'B1b '!$G$29))*(H92-'B1b '!$G$29),0))</f>
        <v>60</v>
      </c>
      <c r="J92" s="687"/>
      <c r="K92" s="686">
        <v>37.5</v>
      </c>
      <c r="L92" s="686">
        <f>IF(K92&lt;='B1b '!$G$32,'B1b '!$H$32,IF(AND(K92&lt;='B1b '!$G$31,K92&gt;'B1b '!$G$32),0+(('B1b '!$H$32-'B1b '!$H$31)/('B1b '!$G$32-'B1b '!$G$31))*(K92-'B1b '!$G$31),0))</f>
        <v>0</v>
      </c>
      <c r="M92" s="687"/>
      <c r="N92" s="688"/>
      <c r="O92" s="689">
        <v>30</v>
      </c>
      <c r="P92" s="689">
        <f>IF(O92&lt;='B1b '!$L$26,'B1b '!$M$26,IF(AND(O92&lt;='B1b '!$L$25,O92&gt;'B1b '!$L$26),0+(('B1b '!$M$26-'B1b '!$M$25)/('B1b '!$L$26-'B1b '!$L$25))*(O92-'B1b '!$L$25),0))</f>
        <v>60</v>
      </c>
      <c r="Q92" s="690"/>
      <c r="R92" s="689">
        <v>30</v>
      </c>
      <c r="S92" s="689">
        <f>IF(R92&lt;='B1b '!$L$28,'B1b '!$M$28,IF(AND(R92&lt;='B1b '!$L$27,R92&gt;'B1b '!$L$28),0+(('B1b '!$M$28-'B1b '!$M$27)/('B1b '!$L$28-'B1b '!$L$27))*(R92-'B1b '!$L$27),0))</f>
        <v>55</v>
      </c>
      <c r="T92" s="690"/>
      <c r="U92" s="689">
        <v>30</v>
      </c>
      <c r="V92" s="689">
        <f>IF(U92&lt;='B1b '!$L$30,'B1b '!$M$30,IF(AND(U92&lt;='B1b '!$L$29,U92&gt;'B1b '!$L$30),0+(('B1b '!$M$30-'B1b '!$M$29)/('B1b '!$L$30-'B1b '!$L$29))*(U92-'B1b '!$L$29),0))</f>
        <v>120</v>
      </c>
      <c r="W92" s="690"/>
      <c r="X92" s="689">
        <v>30</v>
      </c>
      <c r="Y92" s="689">
        <f>IF(X92&lt;='B1b '!$L$32,'B1b '!$M$32,IF(AND(X92&lt;='B1b '!$L$31,X92&gt;'B1b '!$L$32),0+(('B1b '!$M$32-'B1b '!$M$31)/('B1b '!$L$32-'B1b '!$L$31))*(X92-'B1b '!$L$31),0))</f>
        <v>135</v>
      </c>
    </row>
    <row r="93" spans="2:25">
      <c r="B93" s="686">
        <v>80</v>
      </c>
      <c r="C93" s="686">
        <f>IF(B93&lt;='B1b '!$G$26,'B1b '!$H$26,IF(AND(B93&lt;='B1b '!$G$25,B93&gt;'B1b '!$G$26),0+(('B1b '!$H$26-'B1b '!$H$25)/('B1b '!$G$26-'B1b '!$G$25))*(B93-'B1b '!$G$25),0))</f>
        <v>0</v>
      </c>
      <c r="D93" s="687"/>
      <c r="E93" s="686">
        <v>80</v>
      </c>
      <c r="F93" s="686">
        <f>IF(E93&lt;='B1b '!$G$28,'B1b '!$H$28,IF(AND(E93&lt;='B1b '!$G$27,E93&gt;'B1b '!$G$28),0+(('B1b '!$H$28-'B1b '!$H$27)/('B1b '!$G$28-'B1b '!$G$27))*(E93-'B1b '!$G$27),0))</f>
        <v>0</v>
      </c>
      <c r="G93" s="687"/>
      <c r="H93" s="686">
        <v>80</v>
      </c>
      <c r="I93" s="686">
        <f>IF(H93&lt;='B1b '!$G$30,'B1b '!$H$30,IF(AND(H93&lt;='B1b '!$G$29,H93&gt;'B1b '!$G$30),0+(('B1b '!$H$30-'B1b '!$H$29)/('B1b '!$G$30-'B1b '!$G$29))*(H93-'B1b '!$G$29),0))</f>
        <v>53.333333333333329</v>
      </c>
      <c r="J93" s="687"/>
      <c r="K93" s="686">
        <v>40</v>
      </c>
      <c r="L93" s="686">
        <f>IF(K93&lt;='B1b '!$G$32,'B1b '!$H$32,IF(AND(K93&lt;='B1b '!$G$31,K93&gt;'B1b '!$G$32),0+(('B1b '!$H$32-'B1b '!$H$31)/('B1b '!$G$32-'B1b '!$G$31))*(K93-'B1b '!$G$31),0))</f>
        <v>0</v>
      </c>
      <c r="M93" s="687"/>
      <c r="N93" s="688"/>
      <c r="O93" s="689">
        <v>32</v>
      </c>
      <c r="P93" s="689">
        <f>IF(O93&lt;='B1b '!$L$26,'B1b '!$M$26,IF(AND(O93&lt;='B1b '!$L$25,O93&gt;'B1b '!$L$26),0+(('B1b '!$M$26-'B1b '!$M$25)/('B1b '!$L$26-'B1b '!$L$25))*(O93-'B1b '!$L$25),0))</f>
        <v>57.777777777777779</v>
      </c>
      <c r="Q93" s="690"/>
      <c r="R93" s="689">
        <v>32</v>
      </c>
      <c r="S93" s="689">
        <f>IF(R93&lt;='B1b '!$L$28,'B1b '!$M$28,IF(AND(R93&lt;='B1b '!$L$27,R93&gt;'B1b '!$L$28),0+(('B1b '!$M$28-'B1b '!$M$27)/('B1b '!$L$28-'B1b '!$L$27))*(R93-'B1b '!$L$27),0))</f>
        <v>52.962962962962969</v>
      </c>
      <c r="T93" s="690"/>
      <c r="U93" s="689">
        <v>32</v>
      </c>
      <c r="V93" s="689">
        <f>IF(U93&lt;='B1b '!$L$30,'B1b '!$M$30,IF(AND(U93&lt;='B1b '!$L$29,U93&gt;'B1b '!$L$30),0+(('B1b '!$M$30-'B1b '!$M$29)/('B1b '!$L$30-'B1b '!$L$29))*(U93-'B1b '!$L$29),0))</f>
        <v>120</v>
      </c>
      <c r="W93" s="690"/>
      <c r="X93" s="689">
        <v>32</v>
      </c>
      <c r="Y93" s="689">
        <f>IF(X93&lt;='B1b '!$L$32,'B1b '!$M$32,IF(AND(X93&lt;='B1b '!$L$31,X93&gt;'B1b '!$L$32),0+(('B1b '!$M$32-'B1b '!$M$31)/('B1b '!$L$32-'B1b '!$L$31))*(X93-'B1b '!$L$31),0))</f>
        <v>112.5</v>
      </c>
    </row>
    <row r="94" spans="2:25">
      <c r="B94" s="686">
        <v>85</v>
      </c>
      <c r="C94" s="686">
        <f>IF(B94&lt;='B1b '!$G$26,'B1b '!$H$26,IF(AND(B94&lt;='B1b '!$G$25,B94&gt;'B1b '!$G$26),0+(('B1b '!$H$26-'B1b '!$H$25)/('B1b '!$G$26-'B1b '!$G$25))*(B94-'B1b '!$G$25),0))</f>
        <v>0</v>
      </c>
      <c r="D94" s="687"/>
      <c r="E94" s="686">
        <v>85</v>
      </c>
      <c r="F94" s="686">
        <f>IF(E94&lt;='B1b '!$G$28,'B1b '!$H$28,IF(AND(E94&lt;='B1b '!$G$27,E94&gt;'B1b '!$G$28),0+(('B1b '!$H$28-'B1b '!$H$27)/('B1b '!$G$28-'B1b '!$G$27))*(E94-'B1b '!$G$27),0))</f>
        <v>0</v>
      </c>
      <c r="G94" s="687"/>
      <c r="H94" s="686">
        <v>85</v>
      </c>
      <c r="I94" s="686">
        <f>IF(H94&lt;='B1b '!$G$30,'B1b '!$H$30,IF(AND(H94&lt;='B1b '!$G$29,H94&gt;'B1b '!$G$30),0+(('B1b '!$H$30-'B1b '!$H$29)/('B1b '!$G$30-'B1b '!$G$29))*(H94-'B1b '!$G$29),0))</f>
        <v>46.666666666666664</v>
      </c>
      <c r="J94" s="687"/>
      <c r="K94" s="686">
        <v>42.5</v>
      </c>
      <c r="L94" s="686">
        <f>IF(K94&lt;='B1b '!$G$32,'B1b '!$H$32,IF(AND(K94&lt;='B1b '!$G$31,K94&gt;'B1b '!$G$32),0+(('B1b '!$H$32-'B1b '!$H$31)/('B1b '!$G$32-'B1b '!$G$31))*(K94-'B1b '!$G$31),0))</f>
        <v>0</v>
      </c>
      <c r="M94" s="687"/>
      <c r="N94" s="688"/>
      <c r="O94" s="689">
        <v>34</v>
      </c>
      <c r="P94" s="689">
        <f>IF(O94&lt;='B1b '!$L$26,'B1b '!$M$26,IF(AND(O94&lt;='B1b '!$L$25,O94&gt;'B1b '!$L$26),0+(('B1b '!$M$26-'B1b '!$M$25)/('B1b '!$L$26-'B1b '!$L$25))*(O94-'B1b '!$L$25),0))</f>
        <v>55.555555555555557</v>
      </c>
      <c r="Q94" s="690"/>
      <c r="R94" s="689">
        <v>34</v>
      </c>
      <c r="S94" s="689">
        <f>IF(R94&lt;='B1b '!$L$28,'B1b '!$M$28,IF(AND(R94&lt;='B1b '!$L$27,R94&gt;'B1b '!$L$28),0+(('B1b '!$M$28-'B1b '!$M$27)/('B1b '!$L$28-'B1b '!$L$27))*(R94-'B1b '!$L$27),0))</f>
        <v>50.925925925925931</v>
      </c>
      <c r="T94" s="690"/>
      <c r="U94" s="689">
        <v>34</v>
      </c>
      <c r="V94" s="689">
        <f>IF(U94&lt;='B1b '!$L$30,'B1b '!$M$30,IF(AND(U94&lt;='B1b '!$L$29,U94&gt;'B1b '!$L$30),0+(('B1b '!$M$30-'B1b '!$M$29)/('B1b '!$L$30-'B1b '!$L$29))*(U94-'B1b '!$L$29),0))</f>
        <v>120</v>
      </c>
      <c r="W94" s="690"/>
      <c r="X94" s="689">
        <v>34</v>
      </c>
      <c r="Y94" s="689">
        <f>IF(X94&lt;='B1b '!$L$32,'B1b '!$M$32,IF(AND(X94&lt;='B1b '!$L$31,X94&gt;'B1b '!$L$32),0+(('B1b '!$M$32-'B1b '!$M$31)/('B1b '!$L$32-'B1b '!$L$31))*(X94-'B1b '!$L$31),0))</f>
        <v>90</v>
      </c>
    </row>
    <row r="95" spans="2:25">
      <c r="B95" s="686">
        <v>90</v>
      </c>
      <c r="C95" s="686">
        <f>IF(B95&lt;='B1b '!$G$26,'B1b '!$H$26,IF(AND(B95&lt;='B1b '!$G$25,B95&gt;'B1b '!$G$26),0+(('B1b '!$H$26-'B1b '!$H$25)/('B1b '!$G$26-'B1b '!$G$25))*(B95-'B1b '!$G$25),0))</f>
        <v>0</v>
      </c>
      <c r="D95" s="687"/>
      <c r="E95" s="686">
        <v>90</v>
      </c>
      <c r="F95" s="686">
        <f>IF(E95&lt;='B1b '!$G$28,'B1b '!$H$28,IF(AND(E95&lt;='B1b '!$G$27,E95&gt;'B1b '!$G$28),0+(('B1b '!$H$28-'B1b '!$H$27)/('B1b '!$G$28-'B1b '!$G$27))*(E95-'B1b '!$G$27),0))</f>
        <v>0</v>
      </c>
      <c r="G95" s="687"/>
      <c r="H95" s="686">
        <v>90</v>
      </c>
      <c r="I95" s="686">
        <f>IF(H95&lt;='B1b '!$G$30,'B1b '!$H$30,IF(AND(H95&lt;='B1b '!$G$29,H95&gt;'B1b '!$G$30),0+(('B1b '!$H$30-'B1b '!$H$29)/('B1b '!$G$30-'B1b '!$G$29))*(H95-'B1b '!$G$29),0))</f>
        <v>40</v>
      </c>
      <c r="J95" s="687"/>
      <c r="K95" s="686">
        <v>45</v>
      </c>
      <c r="L95" s="686">
        <f>IF(K95&lt;='B1b '!$G$32,'B1b '!$H$32,IF(AND(K95&lt;='B1b '!$G$31,K95&gt;'B1b '!$G$32),0+(('B1b '!$H$32-'B1b '!$H$31)/('B1b '!$G$32-'B1b '!$G$31))*(K95-'B1b '!$G$31),0))</f>
        <v>0</v>
      </c>
      <c r="M95" s="687"/>
      <c r="N95" s="688"/>
      <c r="O95" s="689">
        <v>36</v>
      </c>
      <c r="P95" s="689">
        <f>IF(O95&lt;='B1b '!$L$26,'B1b '!$M$26,IF(AND(O95&lt;='B1b '!$L$25,O95&gt;'B1b '!$L$26),0+(('B1b '!$M$26-'B1b '!$M$25)/('B1b '!$L$26-'B1b '!$L$25))*(O95-'B1b '!$L$25),0))</f>
        <v>53.333333333333336</v>
      </c>
      <c r="Q95" s="690"/>
      <c r="R95" s="689">
        <v>36</v>
      </c>
      <c r="S95" s="689">
        <f>IF(R95&lt;='B1b '!$L$28,'B1b '!$M$28,IF(AND(R95&lt;='B1b '!$L$27,R95&gt;'B1b '!$L$28),0+(('B1b '!$M$28-'B1b '!$M$27)/('B1b '!$L$28-'B1b '!$L$27))*(R95-'B1b '!$L$27),0))</f>
        <v>48.888888888888893</v>
      </c>
      <c r="T95" s="690"/>
      <c r="U95" s="689">
        <v>36</v>
      </c>
      <c r="V95" s="689">
        <f>IF(U95&lt;='B1b '!$L$30,'B1b '!$M$30,IF(AND(U95&lt;='B1b '!$L$29,U95&gt;'B1b '!$L$30),0+(('B1b '!$M$30-'B1b '!$M$29)/('B1b '!$L$30-'B1b '!$L$29))*(U95-'B1b '!$L$29),0))</f>
        <v>120</v>
      </c>
      <c r="W95" s="690"/>
      <c r="X95" s="689">
        <v>36</v>
      </c>
      <c r="Y95" s="689">
        <f>IF(X95&lt;='B1b '!$L$32,'B1b '!$M$32,IF(AND(X95&lt;='B1b '!$L$31,X95&gt;'B1b '!$L$32),0+(('B1b '!$M$32-'B1b '!$M$31)/('B1b '!$L$32-'B1b '!$L$31))*(X95-'B1b '!$L$31),0))</f>
        <v>67.5</v>
      </c>
    </row>
    <row r="96" spans="2:25">
      <c r="B96" s="686">
        <v>95</v>
      </c>
      <c r="C96" s="686">
        <f>IF(B96&lt;='B1b '!$G$26,'B1b '!$H$26,IF(AND(B96&lt;='B1b '!$G$25,B96&gt;'B1b '!$G$26),0+(('B1b '!$H$26-'B1b '!$H$25)/('B1b '!$G$26-'B1b '!$G$25))*(B96-'B1b '!$G$25),0))</f>
        <v>0</v>
      </c>
      <c r="D96" s="687"/>
      <c r="E96" s="686">
        <v>95</v>
      </c>
      <c r="F96" s="686">
        <f>IF(E96&lt;='B1b '!$G$28,'B1b '!$H$28,IF(AND(E96&lt;='B1b '!$G$27,E96&gt;'B1b '!$G$28),0+(('B1b '!$H$28-'B1b '!$H$27)/('B1b '!$G$28-'B1b '!$G$27))*(E96-'B1b '!$G$27),0))</f>
        <v>0</v>
      </c>
      <c r="G96" s="687"/>
      <c r="H96" s="686">
        <v>95</v>
      </c>
      <c r="I96" s="686">
        <f>IF(H96&lt;='B1b '!$G$30,'B1b '!$H$30,IF(AND(H96&lt;='B1b '!$G$29,H96&gt;'B1b '!$G$30),0+(('B1b '!$H$30-'B1b '!$H$29)/('B1b '!$G$30-'B1b '!$G$29))*(H96-'B1b '!$G$29),0))</f>
        <v>33.333333333333329</v>
      </c>
      <c r="J96" s="687"/>
      <c r="K96" s="686">
        <v>47.5</v>
      </c>
      <c r="L96" s="686">
        <f>IF(K96&lt;='B1b '!$G$32,'B1b '!$H$32,IF(AND(K96&lt;='B1b '!$G$31,K96&gt;'B1b '!$G$32),0+(('B1b '!$H$32-'B1b '!$H$31)/('B1b '!$G$32-'B1b '!$G$31))*(K96-'B1b '!$G$31),0))</f>
        <v>0</v>
      </c>
      <c r="M96" s="687"/>
      <c r="N96" s="688"/>
      <c r="O96" s="689">
        <v>38</v>
      </c>
      <c r="P96" s="689">
        <f>IF(O96&lt;='B1b '!$L$26,'B1b '!$M$26,IF(AND(O96&lt;='B1b '!$L$25,O96&gt;'B1b '!$L$26),0+(('B1b '!$M$26-'B1b '!$M$25)/('B1b '!$L$26-'B1b '!$L$25))*(O96-'B1b '!$L$25),0))</f>
        <v>51.111111111111114</v>
      </c>
      <c r="Q96" s="690"/>
      <c r="R96" s="689">
        <v>38</v>
      </c>
      <c r="S96" s="689">
        <f>IF(R96&lt;='B1b '!$L$28,'B1b '!$M$28,IF(AND(R96&lt;='B1b '!$L$27,R96&gt;'B1b '!$L$28),0+(('B1b '!$M$28-'B1b '!$M$27)/('B1b '!$L$28-'B1b '!$L$27))*(R96-'B1b '!$L$27),0))</f>
        <v>46.851851851851855</v>
      </c>
      <c r="T96" s="690"/>
      <c r="U96" s="689">
        <v>38</v>
      </c>
      <c r="V96" s="689">
        <f>IF(U96&lt;='B1b '!$L$30,'B1b '!$M$30,IF(AND(U96&lt;='B1b '!$L$29,U96&gt;'B1b '!$L$30),0+(('B1b '!$M$30-'B1b '!$M$29)/('B1b '!$L$30-'B1b '!$L$29))*(U96-'B1b '!$L$29),0))</f>
        <v>117.77777777777779</v>
      </c>
      <c r="W96" s="690"/>
      <c r="X96" s="689">
        <v>38</v>
      </c>
      <c r="Y96" s="689">
        <f>IF(X96&lt;='B1b '!$L$32,'B1b '!$M$32,IF(AND(X96&lt;='B1b '!$L$31,X96&gt;'B1b '!$L$32),0+(('B1b '!$M$32-'B1b '!$M$31)/('B1b '!$L$32-'B1b '!$L$31))*(X96-'B1b '!$L$31),0))</f>
        <v>45</v>
      </c>
    </row>
    <row r="97" spans="2:25">
      <c r="B97" s="686">
        <v>100</v>
      </c>
      <c r="C97" s="686">
        <f>IF(B97&lt;='B1b '!$G$26,'B1b '!$H$26,IF(AND(B97&lt;='B1b '!$G$25,B97&gt;'B1b '!$G$26),0+(('B1b '!$H$26-'B1b '!$H$25)/('B1b '!$G$26-'B1b '!$G$25))*(B97-'B1b '!$G$25),0))</f>
        <v>0</v>
      </c>
      <c r="D97" s="687"/>
      <c r="E97" s="686">
        <v>100</v>
      </c>
      <c r="F97" s="686">
        <f>IF(E97&lt;='B1b '!$G$28,'B1b '!$H$28,IF(AND(E97&lt;='B1b '!$G$27,E97&gt;'B1b '!$G$28),0+(('B1b '!$H$28-'B1b '!$H$27)/('B1b '!$G$28-'B1b '!$G$27))*(E97-'B1b '!$G$27),0))</f>
        <v>0</v>
      </c>
      <c r="G97" s="687"/>
      <c r="H97" s="686">
        <v>100</v>
      </c>
      <c r="I97" s="686">
        <f>IF(H97&lt;='B1b '!$G$30,'B1b '!$H$30,IF(AND(H97&lt;='B1b '!$G$29,H97&gt;'B1b '!$G$30),0+(('B1b '!$H$30-'B1b '!$H$29)/('B1b '!$G$30-'B1b '!$G$29))*(H97-'B1b '!$G$29),0))</f>
        <v>26.666666666666664</v>
      </c>
      <c r="J97" s="687"/>
      <c r="K97" s="686">
        <v>50</v>
      </c>
      <c r="L97" s="686">
        <f>IF(K97&lt;='B1b '!$G$32,'B1b '!$H$32,IF(AND(K97&lt;='B1b '!$G$31,K97&gt;'B1b '!$G$32),0+(('B1b '!$H$32-'B1b '!$H$31)/('B1b '!$G$32-'B1b '!$G$31))*(K97-'B1b '!$G$31),0))</f>
        <v>0</v>
      </c>
      <c r="M97" s="687"/>
      <c r="N97" s="688"/>
      <c r="O97" s="689">
        <v>40</v>
      </c>
      <c r="P97" s="689">
        <f>IF(O97&lt;='B1b '!$L$26,'B1b '!$M$26,IF(AND(O97&lt;='B1b '!$L$25,O97&gt;'B1b '!$L$26),0+(('B1b '!$M$26-'B1b '!$M$25)/('B1b '!$L$26-'B1b '!$L$25))*(O97-'B1b '!$L$25),0))</f>
        <v>48.888888888888893</v>
      </c>
      <c r="Q97" s="690"/>
      <c r="R97" s="689">
        <v>40</v>
      </c>
      <c r="S97" s="689">
        <f>IF(R97&lt;='B1b '!$L$28,'B1b '!$M$28,IF(AND(R97&lt;='B1b '!$L$27,R97&gt;'B1b '!$L$28),0+(('B1b '!$M$28-'B1b '!$M$27)/('B1b '!$L$28-'B1b '!$L$27))*(R97-'B1b '!$L$27),0))</f>
        <v>44.814814814814817</v>
      </c>
      <c r="T97" s="690"/>
      <c r="U97" s="689">
        <v>40</v>
      </c>
      <c r="V97" s="689">
        <f>IF(U97&lt;='B1b '!$L$30,'B1b '!$M$30,IF(AND(U97&lt;='B1b '!$L$29,U97&gt;'B1b '!$L$30),0+(('B1b '!$M$30-'B1b '!$M$29)/('B1b '!$L$30-'B1b '!$L$29))*(U97-'B1b '!$L$29),0))</f>
        <v>115.55555555555556</v>
      </c>
      <c r="W97" s="690"/>
      <c r="X97" s="689">
        <v>40</v>
      </c>
      <c r="Y97" s="689">
        <f>IF(X97&lt;='B1b '!$L$32,'B1b '!$M$32,IF(AND(X97&lt;='B1b '!$L$31,X97&gt;'B1b '!$L$32),0+(('B1b '!$M$32-'B1b '!$M$31)/('B1b '!$L$32-'B1b '!$L$31))*(X97-'B1b '!$L$31),0))</f>
        <v>22.5</v>
      </c>
    </row>
    <row r="98" spans="2:25">
      <c r="B98" s="686">
        <v>105</v>
      </c>
      <c r="C98" s="686">
        <f>IF(B98&lt;='B1b '!$G$26,'B1b '!$H$26,IF(AND(B98&lt;='B1b '!$G$25,B98&gt;'B1b '!$G$26),0+(('B1b '!$H$26-'B1b '!$H$25)/('B1b '!$G$26-'B1b '!$G$25))*(B98-'B1b '!$G$25),0))</f>
        <v>0</v>
      </c>
      <c r="D98" s="687"/>
      <c r="E98" s="686">
        <v>105</v>
      </c>
      <c r="F98" s="686">
        <f>IF(E98&lt;='B1b '!$G$28,'B1b '!$H$28,IF(AND(E98&lt;='B1b '!$G$27,E98&gt;'B1b '!$G$28),0+(('B1b '!$H$28-'B1b '!$H$27)/('B1b '!$G$28-'B1b '!$G$27))*(E98-'B1b '!$G$27),0))</f>
        <v>0</v>
      </c>
      <c r="G98" s="687"/>
      <c r="H98" s="686">
        <v>105</v>
      </c>
      <c r="I98" s="686">
        <f>IF(H98&lt;='B1b '!$G$30,'B1b '!$H$30,IF(AND(H98&lt;='B1b '!$G$29,H98&gt;'B1b '!$G$30),0+(('B1b '!$H$30-'B1b '!$H$29)/('B1b '!$G$30-'B1b '!$G$29))*(H98-'B1b '!$G$29),0))</f>
        <v>20</v>
      </c>
      <c r="J98" s="687"/>
      <c r="K98" s="686">
        <v>52.5</v>
      </c>
      <c r="L98" s="686">
        <f>IF(K98&lt;='B1b '!$G$32,'B1b '!$H$32,IF(AND(K98&lt;='B1b '!$G$31,K98&gt;'B1b '!$G$32),0+(('B1b '!$H$32-'B1b '!$H$31)/('B1b '!$G$32-'B1b '!$G$31))*(K98-'B1b '!$G$31),0))</f>
        <v>0</v>
      </c>
      <c r="M98" s="687"/>
      <c r="N98" s="688"/>
      <c r="O98" s="689">
        <v>42</v>
      </c>
      <c r="P98" s="689">
        <f>IF(O98&lt;='B1b '!$L$26,'B1b '!$M$26,IF(AND(O98&lt;='B1b '!$L$25,O98&gt;'B1b '!$L$26),0+(('B1b '!$M$26-'B1b '!$M$25)/('B1b '!$L$26-'B1b '!$L$25))*(O98-'B1b '!$L$25),0))</f>
        <v>46.666666666666671</v>
      </c>
      <c r="Q98" s="690"/>
      <c r="R98" s="689">
        <v>42</v>
      </c>
      <c r="S98" s="689">
        <f>IF(R98&lt;='B1b '!$L$28,'B1b '!$M$28,IF(AND(R98&lt;='B1b '!$L$27,R98&gt;'B1b '!$L$28),0+(('B1b '!$M$28-'B1b '!$M$27)/('B1b '!$L$28-'B1b '!$L$27))*(R98-'B1b '!$L$27),0))</f>
        <v>42.777777777777779</v>
      </c>
      <c r="T98" s="690"/>
      <c r="U98" s="689">
        <v>42</v>
      </c>
      <c r="V98" s="689">
        <f>IF(U98&lt;='B1b '!$L$30,'B1b '!$M$30,IF(AND(U98&lt;='B1b '!$L$29,U98&gt;'B1b '!$L$30),0+(('B1b '!$M$30-'B1b '!$M$29)/('B1b '!$L$30-'B1b '!$L$29))*(U98-'B1b '!$L$29),0))</f>
        <v>113.33333333333334</v>
      </c>
      <c r="W98" s="690"/>
      <c r="X98" s="689">
        <v>42</v>
      </c>
      <c r="Y98" s="689">
        <f>IF(X98&lt;='B1b '!$L$32,'B1b '!$M$32,IF(AND(X98&lt;='B1b '!$L$31,X98&gt;'B1b '!$L$32),0+(('B1b '!$M$32-'B1b '!$M$31)/('B1b '!$L$32-'B1b '!$L$31))*(X98-'B1b '!$L$31),0))</f>
        <v>0</v>
      </c>
    </row>
    <row r="99" spans="2:25">
      <c r="B99" s="686">
        <v>110</v>
      </c>
      <c r="C99" s="686">
        <f>IF(B99&lt;='B1b '!$G$26,'B1b '!$H$26,IF(AND(B99&lt;='B1b '!$G$25,B99&gt;'B1b '!$G$26),0+(('B1b '!$H$26-'B1b '!$H$25)/('B1b '!$G$26-'B1b '!$G$25))*(B99-'B1b '!$G$25),0))</f>
        <v>0</v>
      </c>
      <c r="D99" s="687"/>
      <c r="E99" s="686">
        <v>110</v>
      </c>
      <c r="F99" s="686">
        <f>IF(E99&lt;='B1b '!$G$28,'B1b '!$H$28,IF(AND(E99&lt;='B1b '!$G$27,E99&gt;'B1b '!$G$28),0+(('B1b '!$H$28-'B1b '!$H$27)/('B1b '!$G$28-'B1b '!$G$27))*(E99-'B1b '!$G$27),0))</f>
        <v>0</v>
      </c>
      <c r="G99" s="687"/>
      <c r="H99" s="686">
        <v>110</v>
      </c>
      <c r="I99" s="686">
        <f>IF(H99&lt;='B1b '!$G$30,'B1b '!$H$30,IF(AND(H99&lt;='B1b '!$G$29,H99&gt;'B1b '!$G$30),0+(('B1b '!$H$30-'B1b '!$H$29)/('B1b '!$G$30-'B1b '!$G$29))*(H99-'B1b '!$G$29),0))</f>
        <v>13.333333333333332</v>
      </c>
      <c r="J99" s="687"/>
      <c r="K99" s="686">
        <v>55</v>
      </c>
      <c r="L99" s="686">
        <f>IF(K99&lt;='B1b '!$G$32,'B1b '!$H$32,IF(AND(K99&lt;='B1b '!$G$31,K99&gt;'B1b '!$G$32),0+(('B1b '!$H$32-'B1b '!$H$31)/('B1b '!$G$32-'B1b '!$G$31))*(K99-'B1b '!$G$31),0))</f>
        <v>0</v>
      </c>
      <c r="M99" s="687"/>
      <c r="N99" s="688"/>
      <c r="O99" s="689">
        <v>44</v>
      </c>
      <c r="P99" s="689">
        <f>IF(O99&lt;='B1b '!$L$26,'B1b '!$M$26,IF(AND(O99&lt;='B1b '!$L$25,O99&gt;'B1b '!$L$26),0+(('B1b '!$M$26-'B1b '!$M$25)/('B1b '!$L$26-'B1b '!$L$25))*(O99-'B1b '!$L$25),0))</f>
        <v>44.444444444444443</v>
      </c>
      <c r="Q99" s="690"/>
      <c r="R99" s="689">
        <v>44</v>
      </c>
      <c r="S99" s="689">
        <f>IF(R99&lt;='B1b '!$L$28,'B1b '!$M$28,IF(AND(R99&lt;='B1b '!$L$27,R99&gt;'B1b '!$L$28),0+(('B1b '!$M$28-'B1b '!$M$27)/('B1b '!$L$28-'B1b '!$L$27))*(R99-'B1b '!$L$27),0))</f>
        <v>40.740740740740748</v>
      </c>
      <c r="T99" s="690"/>
      <c r="U99" s="689">
        <v>44</v>
      </c>
      <c r="V99" s="689">
        <f>IF(U99&lt;='B1b '!$L$30,'B1b '!$M$30,IF(AND(U99&lt;='B1b '!$L$29,U99&gt;'B1b '!$L$30),0+(('B1b '!$M$30-'B1b '!$M$29)/('B1b '!$L$30-'B1b '!$L$29))*(U99-'B1b '!$L$29),0))</f>
        <v>111.11111111111111</v>
      </c>
      <c r="W99" s="690"/>
      <c r="X99" s="689">
        <v>44</v>
      </c>
      <c r="Y99" s="689">
        <f>IF(X99&lt;='B1b '!$L$32,'B1b '!$M$32,IF(AND(X99&lt;='B1b '!$L$31,X99&gt;'B1b '!$L$32),0+(('B1b '!$M$32-'B1b '!$M$31)/('B1b '!$L$32-'B1b '!$L$31))*(X99-'B1b '!$L$31),0))</f>
        <v>0</v>
      </c>
    </row>
    <row r="100" spans="2:25">
      <c r="B100" s="686">
        <v>115</v>
      </c>
      <c r="C100" s="686">
        <f>IF(B100&lt;='B1b '!$G$26,'B1b '!$H$26,IF(AND(B100&lt;='B1b '!$G$25,B100&gt;'B1b '!$G$26),0+(('B1b '!$H$26-'B1b '!$H$25)/('B1b '!$G$26-'B1b '!$G$25))*(B100-'B1b '!$G$25),0))</f>
        <v>0</v>
      </c>
      <c r="D100" s="687"/>
      <c r="E100" s="686">
        <v>115</v>
      </c>
      <c r="F100" s="686">
        <f>IF(E100&lt;='B1b '!$G$28,'B1b '!$H$28,IF(AND(E100&lt;='B1b '!$G$27,E100&gt;'B1b '!$G$28),0+(('B1b '!$H$28-'B1b '!$H$27)/('B1b '!$G$28-'B1b '!$G$27))*(E100-'B1b '!$G$27),0))</f>
        <v>0</v>
      </c>
      <c r="G100" s="687"/>
      <c r="H100" s="686">
        <v>115</v>
      </c>
      <c r="I100" s="686">
        <f>IF(H100&lt;='B1b '!$G$30,'B1b '!$H$30,IF(AND(H100&lt;='B1b '!$G$29,H100&gt;'B1b '!$G$30),0+(('B1b '!$H$30-'B1b '!$H$29)/('B1b '!$G$30-'B1b '!$G$29))*(H100-'B1b '!$G$29),0))</f>
        <v>6.6666666666666661</v>
      </c>
      <c r="J100" s="687"/>
      <c r="K100" s="686">
        <v>57.5</v>
      </c>
      <c r="L100" s="686">
        <f>IF(K100&lt;='B1b '!$G$32,'B1b '!$H$32,IF(AND(K100&lt;='B1b '!$G$31,K100&gt;'B1b '!$G$32),0+(('B1b '!$H$32-'B1b '!$H$31)/('B1b '!$G$32-'B1b '!$G$31))*(K100-'B1b '!$G$31),0))</f>
        <v>0</v>
      </c>
      <c r="M100" s="687"/>
      <c r="N100" s="688"/>
      <c r="O100" s="689">
        <v>46</v>
      </c>
      <c r="P100" s="689">
        <f>IF(O100&lt;='B1b '!$L$26,'B1b '!$M$26,IF(AND(O100&lt;='B1b '!$L$25,O100&gt;'B1b '!$L$26),0+(('B1b '!$M$26-'B1b '!$M$25)/('B1b '!$L$26-'B1b '!$L$25))*(O100-'B1b '!$L$25),0))</f>
        <v>42.222222222222221</v>
      </c>
      <c r="Q100" s="690"/>
      <c r="R100" s="689">
        <v>46</v>
      </c>
      <c r="S100" s="689">
        <f>IF(R100&lt;='B1b '!$L$28,'B1b '!$M$28,IF(AND(R100&lt;='B1b '!$L$27,R100&gt;'B1b '!$L$28),0+(('B1b '!$M$28-'B1b '!$M$27)/('B1b '!$L$28-'B1b '!$L$27))*(R100-'B1b '!$L$27),0))</f>
        <v>38.703703703703709</v>
      </c>
      <c r="T100" s="690"/>
      <c r="U100" s="689">
        <v>46</v>
      </c>
      <c r="V100" s="689">
        <f>IF(U100&lt;='B1b '!$L$30,'B1b '!$M$30,IF(AND(U100&lt;='B1b '!$L$29,U100&gt;'B1b '!$L$30),0+(('B1b '!$M$30-'B1b '!$M$29)/('B1b '!$L$30-'B1b '!$L$29))*(U100-'B1b '!$L$29),0))</f>
        <v>108.8888888888889</v>
      </c>
      <c r="W100" s="690"/>
      <c r="X100" s="689">
        <v>46</v>
      </c>
      <c r="Y100" s="689">
        <f>IF(X100&lt;='B1b '!$L$32,'B1b '!$M$32,IF(AND(X100&lt;='B1b '!$L$31,X100&gt;'B1b '!$L$32),0+(('B1b '!$M$32-'B1b '!$M$31)/('B1b '!$L$32-'B1b '!$L$31))*(X100-'B1b '!$L$31),0))</f>
        <v>0</v>
      </c>
    </row>
    <row r="101" spans="2:25">
      <c r="B101" s="686">
        <v>120</v>
      </c>
      <c r="C101" s="686">
        <f>IF(B101&lt;='B1b '!$G$26,'B1b '!$H$26,IF(AND(B101&lt;='B1b '!$G$25,B101&gt;'B1b '!$G$26),0+(('B1b '!$H$26-'B1b '!$H$25)/('B1b '!$G$26-'B1b '!$G$25))*(B101-'B1b '!$G$25),0))</f>
        <v>0</v>
      </c>
      <c r="D101" s="687"/>
      <c r="E101" s="686">
        <v>120</v>
      </c>
      <c r="F101" s="686">
        <f>IF(E101&lt;='B1b '!$G$28,'B1b '!$H$28,IF(AND(E101&lt;='B1b '!$G$27,E101&gt;'B1b '!$G$28),0+(('B1b '!$H$28-'B1b '!$H$27)/('B1b '!$G$28-'B1b '!$G$27))*(E101-'B1b '!$G$27),0))</f>
        <v>0</v>
      </c>
      <c r="G101" s="687"/>
      <c r="H101" s="686">
        <v>120</v>
      </c>
      <c r="I101" s="686">
        <f>IF(H101&lt;='B1b '!$G$30,'B1b '!$H$30,IF(AND(H101&lt;='B1b '!$G$29,H101&gt;'B1b '!$G$30),0+(('B1b '!$H$30-'B1b '!$H$29)/('B1b '!$G$30-'B1b '!$G$29))*(H101-'B1b '!$G$29),0))</f>
        <v>0</v>
      </c>
      <c r="J101" s="687"/>
      <c r="K101" s="686">
        <v>60</v>
      </c>
      <c r="L101" s="686">
        <f>IF(K101&lt;='B1b '!$G$32,'B1b '!$H$32,IF(AND(K101&lt;='B1b '!$G$31,K101&gt;'B1b '!$G$32),0+(('B1b '!$H$32-'B1b '!$H$31)/('B1b '!$G$32-'B1b '!$G$31))*(K101-'B1b '!$G$31),0))</f>
        <v>0</v>
      </c>
      <c r="M101" s="687"/>
      <c r="N101" s="688"/>
      <c r="O101" s="689">
        <v>48</v>
      </c>
      <c r="P101" s="689">
        <f>IF(O101&lt;='B1b '!$L$26,'B1b '!$M$26,IF(AND(O101&lt;='B1b '!$L$25,O101&gt;'B1b '!$L$26),0+(('B1b '!$M$26-'B1b '!$M$25)/('B1b '!$L$26-'B1b '!$L$25))*(O101-'B1b '!$L$25),0))</f>
        <v>40</v>
      </c>
      <c r="Q101" s="690"/>
      <c r="R101" s="689">
        <v>48</v>
      </c>
      <c r="S101" s="689">
        <f>IF(R101&lt;='B1b '!$L$28,'B1b '!$M$28,IF(AND(R101&lt;='B1b '!$L$27,R101&gt;'B1b '!$L$28),0+(('B1b '!$M$28-'B1b '!$M$27)/('B1b '!$L$28-'B1b '!$L$27))*(R101-'B1b '!$L$27),0))</f>
        <v>36.666666666666671</v>
      </c>
      <c r="T101" s="690"/>
      <c r="U101" s="689">
        <v>48</v>
      </c>
      <c r="V101" s="689">
        <f>IF(U101&lt;='B1b '!$L$30,'B1b '!$M$30,IF(AND(U101&lt;='B1b '!$L$29,U101&gt;'B1b '!$L$30),0+(('B1b '!$M$30-'B1b '!$M$29)/('B1b '!$L$30-'B1b '!$L$29))*(U101-'B1b '!$L$29),0))</f>
        <v>106.66666666666667</v>
      </c>
      <c r="W101" s="690"/>
      <c r="X101" s="689">
        <v>48</v>
      </c>
      <c r="Y101" s="689">
        <f>IF(X101&lt;='B1b '!$L$32,'B1b '!$M$32,IF(AND(X101&lt;='B1b '!$L$31,X101&gt;'B1b '!$L$32),0+(('B1b '!$M$32-'B1b '!$M$31)/('B1b '!$L$32-'B1b '!$L$31))*(X101-'B1b '!$L$31),0))</f>
        <v>0</v>
      </c>
    </row>
    <row r="102" spans="2:25">
      <c r="B102" s="686">
        <v>125</v>
      </c>
      <c r="C102" s="686">
        <f>IF(B102&lt;='B1b '!$G$26,'B1b '!$H$26,IF(AND(B102&lt;='B1b '!$G$25,B102&gt;'B1b '!$G$26),0+(('B1b '!$H$26-'B1b '!$H$25)/('B1b '!$G$26-'B1b '!$G$25))*(B102-'B1b '!$G$25),0))</f>
        <v>0</v>
      </c>
      <c r="D102" s="687"/>
      <c r="E102" s="686">
        <v>125</v>
      </c>
      <c r="F102" s="686">
        <f>IF(E102&lt;='B1b '!$G$28,'B1b '!$H$28,IF(AND(E102&lt;='B1b '!$G$27,E102&gt;'B1b '!$G$28),0+(('B1b '!$H$28-'B1b '!$H$27)/('B1b '!$G$28-'B1b '!$G$27))*(E102-'B1b '!$G$27),0))</f>
        <v>0</v>
      </c>
      <c r="G102" s="687"/>
      <c r="H102" s="686">
        <v>125</v>
      </c>
      <c r="I102" s="686">
        <f>IF(H102&lt;='B1b '!$G$30,'B1b '!$H$30,IF(AND(H102&lt;='B1b '!$G$29,H102&gt;'B1b '!$G$30),0+(('B1b '!$H$30-'B1b '!$H$29)/('B1b '!$G$30-'B1b '!$G$29))*(H102-'B1b '!$G$29),0))</f>
        <v>0</v>
      </c>
      <c r="J102" s="687"/>
      <c r="K102" s="686">
        <v>62.5</v>
      </c>
      <c r="L102" s="686">
        <f>IF(K102&lt;='B1b '!$G$32,'B1b '!$H$32,IF(AND(K102&lt;='B1b '!$G$31,K102&gt;'B1b '!$G$32),0+(('B1b '!$H$32-'B1b '!$H$31)/('B1b '!$G$32-'B1b '!$G$31))*(K102-'B1b '!$G$31),0))</f>
        <v>0</v>
      </c>
      <c r="M102" s="687"/>
      <c r="N102" s="688"/>
      <c r="O102" s="689">
        <v>50</v>
      </c>
      <c r="P102" s="689">
        <f>IF(O102&lt;='B1b '!$L$26,'B1b '!$M$26,IF(AND(O102&lt;='B1b '!$L$25,O102&gt;'B1b '!$L$26),0+(('B1b '!$M$26-'B1b '!$M$25)/('B1b '!$L$26-'B1b '!$L$25))*(O102-'B1b '!$L$25),0))</f>
        <v>37.777777777777779</v>
      </c>
      <c r="Q102" s="690"/>
      <c r="R102" s="689">
        <v>50</v>
      </c>
      <c r="S102" s="689">
        <f>IF(R102&lt;='B1b '!$L$28,'B1b '!$M$28,IF(AND(R102&lt;='B1b '!$L$27,R102&gt;'B1b '!$L$28),0+(('B1b '!$M$28-'B1b '!$M$27)/('B1b '!$L$28-'B1b '!$L$27))*(R102-'B1b '!$L$27),0))</f>
        <v>34.629629629629633</v>
      </c>
      <c r="T102" s="690"/>
      <c r="U102" s="689">
        <v>50</v>
      </c>
      <c r="V102" s="689">
        <f>IF(U102&lt;='B1b '!$L$30,'B1b '!$M$30,IF(AND(U102&lt;='B1b '!$L$29,U102&gt;'B1b '!$L$30),0+(('B1b '!$M$30-'B1b '!$M$29)/('B1b '!$L$30-'B1b '!$L$29))*(U102-'B1b '!$L$29),0))</f>
        <v>104.44444444444444</v>
      </c>
      <c r="W102" s="690"/>
      <c r="X102" s="689">
        <v>50</v>
      </c>
      <c r="Y102" s="689">
        <f>IF(X102&lt;='B1b '!$L$32,'B1b '!$M$32,IF(AND(X102&lt;='B1b '!$L$31,X102&gt;'B1b '!$L$32),0+(('B1b '!$M$32-'B1b '!$M$31)/('B1b '!$L$32-'B1b '!$L$31))*(X102-'B1b '!$L$31),0))</f>
        <v>0</v>
      </c>
    </row>
    <row r="103" spans="2:25">
      <c r="B103" s="686">
        <v>130</v>
      </c>
      <c r="C103" s="686">
        <f>IF(B103&lt;='B1b '!$G$26,'B1b '!$H$26,IF(AND(B103&lt;='B1b '!$G$25,B103&gt;'B1b '!$G$26),0+(('B1b '!$H$26-'B1b '!$H$25)/('B1b '!$G$26-'B1b '!$G$25))*(B103-'B1b '!$G$25),0))</f>
        <v>0</v>
      </c>
      <c r="D103" s="687"/>
      <c r="E103" s="686">
        <v>130</v>
      </c>
      <c r="F103" s="686">
        <f>IF(E103&lt;='B1b '!$G$28,'B1b '!$H$28,IF(AND(E103&lt;='B1b '!$G$27,E103&gt;'B1b '!$G$28),0+(('B1b '!$H$28-'B1b '!$H$27)/('B1b '!$G$28-'B1b '!$G$27))*(E103-'B1b '!$G$27),0))</f>
        <v>0</v>
      </c>
      <c r="G103" s="687"/>
      <c r="H103" s="686">
        <v>130</v>
      </c>
      <c r="I103" s="686">
        <f>IF(H103&lt;='B1b '!$G$30,'B1b '!$H$30,IF(AND(H103&lt;='B1b '!$G$29,H103&gt;'B1b '!$G$30),0+(('B1b '!$H$30-'B1b '!$H$29)/('B1b '!$G$30-'B1b '!$G$29))*(H103-'B1b '!$G$29),0))</f>
        <v>0</v>
      </c>
      <c r="J103" s="687"/>
      <c r="K103" s="686">
        <v>65</v>
      </c>
      <c r="L103" s="686">
        <f>IF(K103&lt;='B1b '!$G$32,'B1b '!$H$32,IF(AND(K103&lt;='B1b '!$G$31,K103&gt;'B1b '!$G$32),0+(('B1b '!$H$32-'B1b '!$H$31)/('B1b '!$G$32-'B1b '!$G$31))*(K103-'B1b '!$G$31),0))</f>
        <v>0</v>
      </c>
      <c r="M103" s="687"/>
      <c r="N103" s="688"/>
      <c r="O103" s="689">
        <v>52</v>
      </c>
      <c r="P103" s="689">
        <f>IF(O103&lt;='B1b '!$L$26,'B1b '!$M$26,IF(AND(O103&lt;='B1b '!$L$25,O103&gt;'B1b '!$L$26),0+(('B1b '!$M$26-'B1b '!$M$25)/('B1b '!$L$26-'B1b '!$L$25))*(O103-'B1b '!$L$25),0))</f>
        <v>35.555555555555557</v>
      </c>
      <c r="Q103" s="690"/>
      <c r="R103" s="689">
        <v>52</v>
      </c>
      <c r="S103" s="689">
        <f>IF(R103&lt;='B1b '!$L$28,'B1b '!$M$28,IF(AND(R103&lt;='B1b '!$L$27,R103&gt;'B1b '!$L$28),0+(('B1b '!$M$28-'B1b '!$M$27)/('B1b '!$L$28-'B1b '!$L$27))*(R103-'B1b '!$L$27),0))</f>
        <v>32.592592592592595</v>
      </c>
      <c r="T103" s="690"/>
      <c r="U103" s="689">
        <v>52</v>
      </c>
      <c r="V103" s="689">
        <f>IF(U103&lt;='B1b '!$L$30,'B1b '!$M$30,IF(AND(U103&lt;='B1b '!$L$29,U103&gt;'B1b '!$L$30),0+(('B1b '!$M$30-'B1b '!$M$29)/('B1b '!$L$30-'B1b '!$L$29))*(U103-'B1b '!$L$29),0))</f>
        <v>102.22222222222223</v>
      </c>
      <c r="W103" s="690"/>
      <c r="X103" s="689">
        <v>52</v>
      </c>
      <c r="Y103" s="689">
        <f>IF(X103&lt;='B1b '!$L$32,'B1b '!$M$32,IF(AND(X103&lt;='B1b '!$L$31,X103&gt;'B1b '!$L$32),0+(('B1b '!$M$32-'B1b '!$M$31)/('B1b '!$L$32-'B1b '!$L$31))*(X103-'B1b '!$L$31),0))</f>
        <v>0</v>
      </c>
    </row>
    <row r="104" spans="2:25">
      <c r="B104" s="686">
        <v>135</v>
      </c>
      <c r="C104" s="686">
        <f>IF(B104&lt;='B1b '!$G$26,'B1b '!$H$26,IF(AND(B104&lt;='B1b '!$G$25,B104&gt;'B1b '!$G$26),0+(('B1b '!$H$26-'B1b '!$H$25)/('B1b '!$G$26-'B1b '!$G$25))*(B104-'B1b '!$G$25),0))</f>
        <v>0</v>
      </c>
      <c r="D104" s="687"/>
      <c r="E104" s="686">
        <v>135</v>
      </c>
      <c r="F104" s="686">
        <f>IF(E104&lt;='B1b '!$G$28,'B1b '!$H$28,IF(AND(E104&lt;='B1b '!$G$27,E104&gt;'B1b '!$G$28),0+(('B1b '!$H$28-'B1b '!$H$27)/('B1b '!$G$28-'B1b '!$G$27))*(E104-'B1b '!$G$27),0))</f>
        <v>0</v>
      </c>
      <c r="G104" s="687"/>
      <c r="H104" s="686">
        <v>135</v>
      </c>
      <c r="I104" s="686">
        <f>IF(H104&lt;='B1b '!$G$30,'B1b '!$H$30,IF(AND(H104&lt;='B1b '!$G$29,H104&gt;'B1b '!$G$30),0+(('B1b '!$H$30-'B1b '!$H$29)/('B1b '!$G$30-'B1b '!$G$29))*(H104-'B1b '!$G$29),0))</f>
        <v>0</v>
      </c>
      <c r="J104" s="687"/>
      <c r="K104" s="686">
        <v>67.5</v>
      </c>
      <c r="L104" s="686">
        <f>IF(K104&lt;='B1b '!$G$32,'B1b '!$H$32,IF(AND(K104&lt;='B1b '!$G$31,K104&gt;'B1b '!$G$32),0+(('B1b '!$H$32-'B1b '!$H$31)/('B1b '!$G$32-'B1b '!$G$31))*(K104-'B1b '!$G$31),0))</f>
        <v>0</v>
      </c>
      <c r="M104" s="687"/>
      <c r="N104" s="688"/>
      <c r="O104" s="689">
        <v>54</v>
      </c>
      <c r="P104" s="689">
        <f>IF(O104&lt;='B1b '!$L$26,'B1b '!$M$26,IF(AND(O104&lt;='B1b '!$L$25,O104&gt;'B1b '!$L$26),0+(('B1b '!$M$26-'B1b '!$M$25)/('B1b '!$L$26-'B1b '!$L$25))*(O104-'B1b '!$L$25),0))</f>
        <v>33.333333333333336</v>
      </c>
      <c r="Q104" s="690"/>
      <c r="R104" s="689">
        <v>54</v>
      </c>
      <c r="S104" s="689">
        <f>IF(R104&lt;='B1b '!$L$28,'B1b '!$M$28,IF(AND(R104&lt;='B1b '!$L$27,R104&gt;'B1b '!$L$28),0+(('B1b '!$M$28-'B1b '!$M$27)/('B1b '!$L$28-'B1b '!$L$27))*(R104-'B1b '!$L$27),0))</f>
        <v>30.555555555555557</v>
      </c>
      <c r="T104" s="690"/>
      <c r="U104" s="689">
        <v>54</v>
      </c>
      <c r="V104" s="689">
        <f>IF(U104&lt;='B1b '!$L$30,'B1b '!$M$30,IF(AND(U104&lt;='B1b '!$L$29,U104&gt;'B1b '!$L$30),0+(('B1b '!$M$30-'B1b '!$M$29)/('B1b '!$L$30-'B1b '!$L$29))*(U104-'B1b '!$L$29),0))</f>
        <v>100</v>
      </c>
      <c r="W104" s="690"/>
      <c r="X104" s="689">
        <v>54</v>
      </c>
      <c r="Y104" s="689">
        <f>IF(X104&lt;='B1b '!$L$32,'B1b '!$M$32,IF(AND(X104&lt;='B1b '!$L$31,X104&gt;'B1b '!$L$32),0+(('B1b '!$M$32-'B1b '!$M$31)/('B1b '!$L$32-'B1b '!$L$31))*(X104-'B1b '!$L$31),0))</f>
        <v>0</v>
      </c>
    </row>
    <row r="105" spans="2:25">
      <c r="B105" s="686">
        <v>140</v>
      </c>
      <c r="C105" s="686">
        <f>IF(B105&lt;='B1b '!$G$26,'B1b '!$H$26,IF(AND(B105&lt;='B1b '!$G$25,B105&gt;'B1b '!$G$26),0+(('B1b '!$H$26-'B1b '!$H$25)/('B1b '!$G$26-'B1b '!$G$25))*(B105-'B1b '!$G$25),0))</f>
        <v>0</v>
      </c>
      <c r="D105" s="687"/>
      <c r="E105" s="686">
        <v>140</v>
      </c>
      <c r="F105" s="686">
        <f>IF(E105&lt;='B1b '!$G$28,'B1b '!$H$28,IF(AND(E105&lt;='B1b '!$G$27,E105&gt;'B1b '!$G$28),0+(('B1b '!$H$28-'B1b '!$H$27)/('B1b '!$G$28-'B1b '!$G$27))*(E105-'B1b '!$G$27),0))</f>
        <v>0</v>
      </c>
      <c r="G105" s="687"/>
      <c r="H105" s="686">
        <v>140</v>
      </c>
      <c r="I105" s="686">
        <f>IF(H105&lt;='B1b '!$G$30,'B1b '!$H$30,IF(AND(H105&lt;='B1b '!$G$29,H105&gt;'B1b '!$G$30),0+(('B1b '!$H$30-'B1b '!$H$29)/('B1b '!$G$30-'B1b '!$G$29))*(H105-'B1b '!$G$29),0))</f>
        <v>0</v>
      </c>
      <c r="J105" s="687"/>
      <c r="K105" s="686">
        <v>70</v>
      </c>
      <c r="L105" s="686">
        <f>IF(K105&lt;='B1b '!$G$32,'B1b '!$H$32,IF(AND(K105&lt;='B1b '!$G$31,K105&gt;'B1b '!$G$32),0+(('B1b '!$H$32-'B1b '!$H$31)/('B1b '!$G$32-'B1b '!$G$31))*(K105-'B1b '!$G$31),0))</f>
        <v>0</v>
      </c>
      <c r="M105" s="687"/>
      <c r="N105" s="688"/>
      <c r="O105" s="689">
        <v>56</v>
      </c>
      <c r="P105" s="689">
        <f>IF(O105&lt;='B1b '!$L$26,'B1b '!$M$26,IF(AND(O105&lt;='B1b '!$L$25,O105&gt;'B1b '!$L$26),0+(('B1b '!$M$26-'B1b '!$M$25)/('B1b '!$L$26-'B1b '!$L$25))*(O105-'B1b '!$L$25),0))</f>
        <v>31.111111111111114</v>
      </c>
      <c r="Q105" s="690"/>
      <c r="R105" s="689">
        <v>56</v>
      </c>
      <c r="S105" s="689">
        <f>IF(R105&lt;='B1b '!$L$28,'B1b '!$M$28,IF(AND(R105&lt;='B1b '!$L$27,R105&gt;'B1b '!$L$28),0+(('B1b '!$M$28-'B1b '!$M$27)/('B1b '!$L$28-'B1b '!$L$27))*(R105-'B1b '!$L$27),0))</f>
        <v>28.518518518518519</v>
      </c>
      <c r="T105" s="690"/>
      <c r="U105" s="689">
        <v>56</v>
      </c>
      <c r="V105" s="689">
        <f>IF(U105&lt;='B1b '!$L$30,'B1b '!$M$30,IF(AND(U105&lt;='B1b '!$L$29,U105&gt;'B1b '!$L$30),0+(('B1b '!$M$30-'B1b '!$M$29)/('B1b '!$L$30-'B1b '!$L$29))*(U105-'B1b '!$L$29),0))</f>
        <v>97.777777777777786</v>
      </c>
      <c r="W105" s="690"/>
      <c r="X105" s="689">
        <v>56</v>
      </c>
      <c r="Y105" s="689">
        <f>IF(X105&lt;='B1b '!$L$32,'B1b '!$M$32,IF(AND(X105&lt;='B1b '!$L$31,X105&gt;'B1b '!$L$32),0+(('B1b '!$M$32-'B1b '!$M$31)/('B1b '!$L$32-'B1b '!$L$31))*(X105-'B1b '!$L$31),0))</f>
        <v>0</v>
      </c>
    </row>
    <row r="106" spans="2:25">
      <c r="B106" s="686"/>
      <c r="C106" s="686"/>
      <c r="D106" s="687"/>
      <c r="E106" s="686"/>
      <c r="F106" s="686"/>
      <c r="G106" s="687"/>
      <c r="H106" s="686">
        <v>145</v>
      </c>
      <c r="I106" s="686">
        <f>IF(H106&lt;='B1b '!$G$30,'B1b '!$H$30,IF(AND(H106&lt;='B1b '!$G$29,H106&gt;'B1b '!$G$30),0+(('B1b '!$H$30-'B1b '!$H$29)/('B1b '!$G$30-'B1b '!$G$29))*(H106-'B1b '!$G$29),0))</f>
        <v>0</v>
      </c>
      <c r="J106" s="687"/>
      <c r="K106" s="686"/>
      <c r="L106" s="686"/>
      <c r="M106" s="687"/>
      <c r="N106" s="688"/>
      <c r="O106" s="689">
        <v>58</v>
      </c>
      <c r="P106" s="689">
        <f>IF(O106&lt;='B1b '!$L$26,'B1b '!$M$26,IF(AND(O106&lt;='B1b '!$L$25,O106&gt;'B1b '!$L$26),0+(('B1b '!$M$26-'B1b '!$M$25)/('B1b '!$L$26-'B1b '!$L$25))*(O106-'B1b '!$L$25),0))</f>
        <v>28.888888888888889</v>
      </c>
      <c r="Q106" s="690"/>
      <c r="R106" s="689">
        <v>58</v>
      </c>
      <c r="S106" s="689">
        <f>IF(R106&lt;='B1b '!$L$28,'B1b '!$M$28,IF(AND(R106&lt;='B1b '!$L$27,R106&gt;'B1b '!$L$28),0+(('B1b '!$M$28-'B1b '!$M$27)/('B1b '!$L$28-'B1b '!$L$27))*(R106-'B1b '!$L$27),0))</f>
        <v>26.481481481481485</v>
      </c>
      <c r="T106" s="690"/>
      <c r="U106" s="689">
        <v>58</v>
      </c>
      <c r="V106" s="689">
        <f>IF(U106&lt;='B1b '!$L$30,'B1b '!$M$30,IF(AND(U106&lt;='B1b '!$L$29,U106&gt;'B1b '!$L$30),0+(('B1b '!$M$30-'B1b '!$M$29)/('B1b '!$L$30-'B1b '!$L$29))*(U106-'B1b '!$L$29),0))</f>
        <v>95.555555555555557</v>
      </c>
      <c r="W106" s="690"/>
      <c r="X106" s="689"/>
      <c r="Y106" s="689"/>
    </row>
    <row r="107" spans="2:25">
      <c r="B107" s="686"/>
      <c r="C107" s="686"/>
      <c r="D107" s="687"/>
      <c r="E107" s="686"/>
      <c r="F107" s="686"/>
      <c r="G107" s="687"/>
      <c r="H107" s="686">
        <v>150</v>
      </c>
      <c r="I107" s="686">
        <f>IF(H107&lt;='B1b '!$G$30,'B1b '!$H$30,IF(AND(H107&lt;='B1b '!$G$29,H107&gt;'B1b '!$G$30),0+(('B1b '!$H$30-'B1b '!$H$29)/('B1b '!$G$30-'B1b '!$G$29))*(H107-'B1b '!$G$29),0))</f>
        <v>0</v>
      </c>
      <c r="J107" s="687"/>
      <c r="K107" s="686"/>
      <c r="L107" s="686"/>
      <c r="M107" s="687"/>
      <c r="N107" s="688"/>
      <c r="O107" s="689">
        <v>60</v>
      </c>
      <c r="P107" s="689">
        <f>IF(O107&lt;='B1b '!$L$26,'B1b '!$M$26,IF(AND(O107&lt;='B1b '!$L$25,O107&gt;'B1b '!$L$26),0+(('B1b '!$M$26-'B1b '!$M$25)/('B1b '!$L$26-'B1b '!$L$25))*(O107-'B1b '!$L$25),0))</f>
        <v>26.666666666666668</v>
      </c>
      <c r="Q107" s="690"/>
      <c r="R107" s="689">
        <v>60</v>
      </c>
      <c r="S107" s="689">
        <f>IF(R107&lt;='B1b '!$L$28,'B1b '!$M$28,IF(AND(R107&lt;='B1b '!$L$27,R107&gt;'B1b '!$L$28),0+(('B1b '!$M$28-'B1b '!$M$27)/('B1b '!$L$28-'B1b '!$L$27))*(R107-'B1b '!$L$27),0))</f>
        <v>24.444444444444446</v>
      </c>
      <c r="T107" s="690"/>
      <c r="U107" s="689">
        <v>60</v>
      </c>
      <c r="V107" s="689">
        <f>IF(U107&lt;='B1b '!$L$30,'B1b '!$M$30,IF(AND(U107&lt;='B1b '!$L$29,U107&gt;'B1b '!$L$30),0+(('B1b '!$M$30-'B1b '!$M$29)/('B1b '!$L$30-'B1b '!$L$29))*(U107-'B1b '!$L$29),0))</f>
        <v>93.333333333333343</v>
      </c>
      <c r="W107" s="690"/>
      <c r="X107" s="689"/>
      <c r="Y107" s="689"/>
    </row>
    <row r="108" spans="2:25">
      <c r="B108" s="686"/>
      <c r="C108" s="686"/>
      <c r="D108" s="687"/>
      <c r="E108" s="686"/>
      <c r="F108" s="686"/>
      <c r="G108" s="687"/>
      <c r="H108" s="686"/>
      <c r="I108" s="686"/>
      <c r="J108" s="687"/>
      <c r="K108" s="686"/>
      <c r="L108" s="686"/>
      <c r="M108" s="687"/>
      <c r="N108" s="688"/>
      <c r="O108" s="689">
        <v>62</v>
      </c>
      <c r="P108" s="689">
        <f>IF(O108&lt;='B1b '!$L$26,'B1b '!$M$26,IF(AND(O108&lt;='B1b '!$L$25,O108&gt;'B1b '!$L$26),0+(('B1b '!$M$26-'B1b '!$M$25)/('B1b '!$L$26-'B1b '!$L$25))*(O108-'B1b '!$L$25),0))</f>
        <v>24.444444444444446</v>
      </c>
      <c r="Q108" s="690"/>
      <c r="R108" s="689">
        <v>62</v>
      </c>
      <c r="S108" s="689">
        <f>IF(R108&lt;='B1b '!$L$28,'B1b '!$M$28,IF(AND(R108&lt;='B1b '!$L$27,R108&gt;'B1b '!$L$28),0+(('B1b '!$M$28-'B1b '!$M$27)/('B1b '!$L$28-'B1b '!$L$27))*(R108-'B1b '!$L$27),0))</f>
        <v>22.407407407407408</v>
      </c>
      <c r="T108" s="690"/>
      <c r="U108" s="689">
        <v>62</v>
      </c>
      <c r="V108" s="689">
        <f>IF(U108&lt;='B1b '!$L$30,'B1b '!$M$30,IF(AND(U108&lt;='B1b '!$L$29,U108&gt;'B1b '!$L$30),0+(('B1b '!$M$30-'B1b '!$M$29)/('B1b '!$L$30-'B1b '!$L$29))*(U108-'B1b '!$L$29),0))</f>
        <v>91.111111111111114</v>
      </c>
      <c r="W108" s="690"/>
      <c r="X108" s="689"/>
      <c r="Y108" s="689"/>
    </row>
    <row r="109" spans="2:25">
      <c r="B109" s="686"/>
      <c r="C109" s="686"/>
      <c r="D109" s="687"/>
      <c r="E109" s="686"/>
      <c r="F109" s="686"/>
      <c r="G109" s="687"/>
      <c r="H109" s="686"/>
      <c r="I109" s="686"/>
      <c r="J109" s="687"/>
      <c r="K109" s="686"/>
      <c r="L109" s="686"/>
      <c r="M109" s="687"/>
      <c r="N109" s="688"/>
      <c r="O109" s="689">
        <v>64</v>
      </c>
      <c r="P109" s="689">
        <f>IF(O109&lt;='B1b '!$L$26,'B1b '!$M$26,IF(AND(O109&lt;='B1b '!$L$25,O109&gt;'B1b '!$L$26),0+(('B1b '!$M$26-'B1b '!$M$25)/('B1b '!$L$26-'B1b '!$L$25))*(O109-'B1b '!$L$25),0))</f>
        <v>22.222222222222221</v>
      </c>
      <c r="Q109" s="690"/>
      <c r="R109" s="689">
        <v>64</v>
      </c>
      <c r="S109" s="689">
        <f>IF(R109&lt;='B1b '!$L$28,'B1b '!$M$28,IF(AND(R109&lt;='B1b '!$L$27,R109&gt;'B1b '!$L$28),0+(('B1b '!$M$28-'B1b '!$M$27)/('B1b '!$L$28-'B1b '!$L$27))*(R109-'B1b '!$L$27),0))</f>
        <v>20.370370370370374</v>
      </c>
      <c r="T109" s="690"/>
      <c r="U109" s="689">
        <v>64</v>
      </c>
      <c r="V109" s="689">
        <f>IF(U109&lt;='B1b '!$L$30,'B1b '!$M$30,IF(AND(U109&lt;='B1b '!$L$29,U109&gt;'B1b '!$L$30),0+(('B1b '!$M$30-'B1b '!$M$29)/('B1b '!$L$30-'B1b '!$L$29))*(U109-'B1b '!$L$29),0))</f>
        <v>88.888888888888886</v>
      </c>
      <c r="W109" s="690"/>
      <c r="X109" s="689"/>
      <c r="Y109" s="689"/>
    </row>
    <row r="110" spans="2:25">
      <c r="B110" s="686"/>
      <c r="C110" s="686"/>
      <c r="D110" s="687"/>
      <c r="E110" s="686"/>
      <c r="F110" s="686"/>
      <c r="G110" s="687"/>
      <c r="H110" s="686"/>
      <c r="I110" s="686"/>
      <c r="J110" s="687"/>
      <c r="K110" s="686"/>
      <c r="L110" s="686"/>
      <c r="M110" s="687"/>
      <c r="N110" s="688"/>
      <c r="O110" s="689">
        <v>66</v>
      </c>
      <c r="P110" s="689">
        <f>IF(O110&lt;='B1b '!$L$26,'B1b '!$M$26,IF(AND(O110&lt;='B1b '!$L$25,O110&gt;'B1b '!$L$26),0+(('B1b '!$M$26-'B1b '!$M$25)/('B1b '!$L$26-'B1b '!$L$25))*(O110-'B1b '!$L$25),0))</f>
        <v>20</v>
      </c>
      <c r="Q110" s="690"/>
      <c r="R110" s="689">
        <v>66</v>
      </c>
      <c r="S110" s="689">
        <f>IF(R110&lt;='B1b '!$L$28,'B1b '!$M$28,IF(AND(R110&lt;='B1b '!$L$27,R110&gt;'B1b '!$L$28),0+(('B1b '!$M$28-'B1b '!$M$27)/('B1b '!$L$28-'B1b '!$L$27))*(R110-'B1b '!$L$27),0))</f>
        <v>18.333333333333336</v>
      </c>
      <c r="T110" s="690"/>
      <c r="U110" s="689">
        <v>66</v>
      </c>
      <c r="V110" s="689">
        <f>IF(U110&lt;='B1b '!$L$30,'B1b '!$M$30,IF(AND(U110&lt;='B1b '!$L$29,U110&gt;'B1b '!$L$30),0+(('B1b '!$M$30-'B1b '!$M$29)/('B1b '!$L$30-'B1b '!$L$29))*(U110-'B1b '!$L$29),0))</f>
        <v>86.666666666666671</v>
      </c>
      <c r="W110" s="690"/>
      <c r="X110" s="689"/>
      <c r="Y110" s="689"/>
    </row>
    <row r="111" spans="2:25">
      <c r="B111" s="686"/>
      <c r="C111" s="686"/>
      <c r="D111" s="687"/>
      <c r="E111" s="686"/>
      <c r="F111" s="686"/>
      <c r="G111" s="687"/>
      <c r="H111" s="686"/>
      <c r="I111" s="686"/>
      <c r="J111" s="687"/>
      <c r="K111" s="686"/>
      <c r="L111" s="686"/>
      <c r="M111" s="687"/>
      <c r="N111" s="688"/>
      <c r="O111" s="689">
        <v>68</v>
      </c>
      <c r="P111" s="689">
        <f>IF(O111&lt;='B1b '!$L$26,'B1b '!$M$26,IF(AND(O111&lt;='B1b '!$L$25,O111&gt;'B1b '!$L$26),0+(('B1b '!$M$26-'B1b '!$M$25)/('B1b '!$L$26-'B1b '!$L$25))*(O111-'B1b '!$L$25),0))</f>
        <v>17.777777777777779</v>
      </c>
      <c r="Q111" s="690"/>
      <c r="R111" s="689">
        <v>68</v>
      </c>
      <c r="S111" s="689">
        <f>IF(R111&lt;='B1b '!$L$28,'B1b '!$M$28,IF(AND(R111&lt;='B1b '!$L$27,R111&gt;'B1b '!$L$28),0+(('B1b '!$M$28-'B1b '!$M$27)/('B1b '!$L$28-'B1b '!$L$27))*(R111-'B1b '!$L$27),0))</f>
        <v>16.296296296296298</v>
      </c>
      <c r="T111" s="690"/>
      <c r="U111" s="689">
        <v>68</v>
      </c>
      <c r="V111" s="689">
        <f>IF(U111&lt;='B1b '!$L$30,'B1b '!$M$30,IF(AND(U111&lt;='B1b '!$L$29,U111&gt;'B1b '!$L$30),0+(('B1b '!$M$30-'B1b '!$M$29)/('B1b '!$L$30-'B1b '!$L$29))*(U111-'B1b '!$L$29),0))</f>
        <v>84.444444444444443</v>
      </c>
      <c r="W111" s="690"/>
      <c r="X111" s="689"/>
      <c r="Y111" s="689"/>
    </row>
    <row r="112" spans="2:25">
      <c r="B112" s="686"/>
      <c r="C112" s="686"/>
      <c r="D112" s="687"/>
      <c r="E112" s="686"/>
      <c r="F112" s="686"/>
      <c r="G112" s="687"/>
      <c r="H112" s="686"/>
      <c r="I112" s="686"/>
      <c r="J112" s="687"/>
      <c r="K112" s="686"/>
      <c r="L112" s="686"/>
      <c r="M112" s="687"/>
      <c r="N112" s="688"/>
      <c r="O112" s="689">
        <v>70</v>
      </c>
      <c r="P112" s="689">
        <f>IF(O112&lt;='B1b '!$L$26,'B1b '!$M$26,IF(AND(O112&lt;='B1b '!$L$25,O112&gt;'B1b '!$L$26),0+(('B1b '!$M$26-'B1b '!$M$25)/('B1b '!$L$26-'B1b '!$L$25))*(O112-'B1b '!$L$25),0))</f>
        <v>15.555555555555557</v>
      </c>
      <c r="Q112" s="690"/>
      <c r="R112" s="689">
        <v>70</v>
      </c>
      <c r="S112" s="689">
        <f>IF(R112&lt;='B1b '!$L$28,'B1b '!$M$28,IF(AND(R112&lt;='B1b '!$L$27,R112&gt;'B1b '!$L$28),0+(('B1b '!$M$28-'B1b '!$M$27)/('B1b '!$L$28-'B1b '!$L$27))*(R112-'B1b '!$L$27),0))</f>
        <v>14.25925925925926</v>
      </c>
      <c r="T112" s="690"/>
      <c r="U112" s="689">
        <v>70</v>
      </c>
      <c r="V112" s="689">
        <f>IF(U112&lt;='B1b '!$L$30,'B1b '!$M$30,IF(AND(U112&lt;='B1b '!$L$29,U112&gt;'B1b '!$L$30),0+(('B1b '!$M$30-'B1b '!$M$29)/('B1b '!$L$30-'B1b '!$L$29))*(U112-'B1b '!$L$29),0))</f>
        <v>82.222222222222229</v>
      </c>
      <c r="W112" s="690"/>
      <c r="X112" s="689"/>
      <c r="Y112" s="689"/>
    </row>
    <row r="113" spans="2:25">
      <c r="B113" s="686"/>
      <c r="C113" s="686"/>
      <c r="D113" s="687"/>
      <c r="E113" s="686"/>
      <c r="F113" s="686"/>
      <c r="G113" s="687"/>
      <c r="H113" s="686"/>
      <c r="I113" s="686"/>
      <c r="J113" s="687"/>
      <c r="K113" s="686"/>
      <c r="L113" s="686"/>
      <c r="M113" s="687"/>
      <c r="N113" s="688"/>
      <c r="O113" s="689">
        <v>72</v>
      </c>
      <c r="P113" s="689">
        <f>IF(O113&lt;='B1b '!$L$26,'B1b '!$M$26,IF(AND(O113&lt;='B1b '!$L$25,O113&gt;'B1b '!$L$26),0+(('B1b '!$M$26-'B1b '!$M$25)/('B1b '!$L$26-'B1b '!$L$25))*(O113-'B1b '!$L$25),0))</f>
        <v>13.333333333333334</v>
      </c>
      <c r="Q113" s="690"/>
      <c r="R113" s="689">
        <v>72</v>
      </c>
      <c r="S113" s="689">
        <f>IF(R113&lt;='B1b '!$L$28,'B1b '!$M$28,IF(AND(R113&lt;='B1b '!$L$27,R113&gt;'B1b '!$L$28),0+(('B1b '!$M$28-'B1b '!$M$27)/('B1b '!$L$28-'B1b '!$L$27))*(R113-'B1b '!$L$27),0))</f>
        <v>12.222222222222223</v>
      </c>
      <c r="T113" s="690"/>
      <c r="U113" s="689">
        <v>72</v>
      </c>
      <c r="V113" s="689">
        <f>IF(U113&lt;='B1b '!$L$30,'B1b '!$M$30,IF(AND(U113&lt;='B1b '!$L$29,U113&gt;'B1b '!$L$30),0+(('B1b '!$M$30-'B1b '!$M$29)/('B1b '!$L$30-'B1b '!$L$29))*(U113-'B1b '!$L$29),0))</f>
        <v>80</v>
      </c>
      <c r="W113" s="690"/>
      <c r="X113" s="689"/>
      <c r="Y113" s="689"/>
    </row>
    <row r="114" spans="2:25">
      <c r="B114" s="686"/>
      <c r="C114" s="686"/>
      <c r="D114" s="687"/>
      <c r="E114" s="686"/>
      <c r="F114" s="686"/>
      <c r="G114" s="687"/>
      <c r="H114" s="686"/>
      <c r="I114" s="686"/>
      <c r="J114" s="687"/>
      <c r="K114" s="686"/>
      <c r="L114" s="686"/>
      <c r="M114" s="687"/>
      <c r="N114" s="688"/>
      <c r="O114" s="689">
        <v>74</v>
      </c>
      <c r="P114" s="689">
        <f>IF(O114&lt;='B1b '!$L$26,'B1b '!$M$26,IF(AND(O114&lt;='B1b '!$L$25,O114&gt;'B1b '!$L$26),0+(('B1b '!$M$26-'B1b '!$M$25)/('B1b '!$L$26-'B1b '!$L$25))*(O114-'B1b '!$L$25),0))</f>
        <v>11.111111111111111</v>
      </c>
      <c r="Q114" s="690"/>
      <c r="R114" s="689">
        <v>74</v>
      </c>
      <c r="S114" s="689">
        <f>IF(R114&lt;='B1b '!$L$28,'B1b '!$M$28,IF(AND(R114&lt;='B1b '!$L$27,R114&gt;'B1b '!$L$28),0+(('B1b '!$M$28-'B1b '!$M$27)/('B1b '!$L$28-'B1b '!$L$27))*(R114-'B1b '!$L$27),0))</f>
        <v>10.185185185185187</v>
      </c>
      <c r="T114" s="690"/>
      <c r="U114" s="689">
        <v>74</v>
      </c>
      <c r="V114" s="689">
        <f>IF(U114&lt;='B1b '!$L$30,'B1b '!$M$30,IF(AND(U114&lt;='B1b '!$L$29,U114&gt;'B1b '!$L$30),0+(('B1b '!$M$30-'B1b '!$M$29)/('B1b '!$L$30-'B1b '!$L$29))*(U114-'B1b '!$L$29),0))</f>
        <v>77.777777777777786</v>
      </c>
      <c r="W114" s="690"/>
      <c r="X114" s="689"/>
      <c r="Y114" s="689"/>
    </row>
    <row r="115" spans="2:25">
      <c r="B115" s="686"/>
      <c r="C115" s="686"/>
      <c r="D115" s="687"/>
      <c r="E115" s="686"/>
      <c r="F115" s="686"/>
      <c r="G115" s="687"/>
      <c r="H115" s="686"/>
      <c r="I115" s="686"/>
      <c r="J115" s="687"/>
      <c r="K115" s="686"/>
      <c r="L115" s="686"/>
      <c r="M115" s="687"/>
      <c r="N115" s="688"/>
      <c r="O115" s="689">
        <v>76</v>
      </c>
      <c r="P115" s="689">
        <f>IF(O115&lt;='B1b '!$L$26,'B1b '!$M$26,IF(AND(O115&lt;='B1b '!$L$25,O115&gt;'B1b '!$L$26),0+(('B1b '!$M$26-'B1b '!$M$25)/('B1b '!$L$26-'B1b '!$L$25))*(O115-'B1b '!$L$25),0))</f>
        <v>8.8888888888888893</v>
      </c>
      <c r="Q115" s="690"/>
      <c r="R115" s="689">
        <v>76</v>
      </c>
      <c r="S115" s="689">
        <f>IF(R115&lt;='B1b '!$L$28,'B1b '!$M$28,IF(AND(R115&lt;='B1b '!$L$27,R115&gt;'B1b '!$L$28),0+(('B1b '!$M$28-'B1b '!$M$27)/('B1b '!$L$28-'B1b '!$L$27))*(R115-'B1b '!$L$27),0))</f>
        <v>8.1481481481481488</v>
      </c>
      <c r="T115" s="690"/>
      <c r="U115" s="689">
        <v>76</v>
      </c>
      <c r="V115" s="689">
        <f>IF(U115&lt;='B1b '!$L$30,'B1b '!$M$30,IF(AND(U115&lt;='B1b '!$L$29,U115&gt;'B1b '!$L$30),0+(('B1b '!$M$30-'B1b '!$M$29)/('B1b '!$L$30-'B1b '!$L$29))*(U115-'B1b '!$L$29),0))</f>
        <v>75.555555555555557</v>
      </c>
      <c r="W115" s="690"/>
      <c r="X115" s="689"/>
      <c r="Y115" s="689"/>
    </row>
    <row r="116" spans="2:25">
      <c r="B116" s="686"/>
      <c r="C116" s="686"/>
      <c r="D116" s="687"/>
      <c r="E116" s="686"/>
      <c r="F116" s="686"/>
      <c r="G116" s="687"/>
      <c r="H116" s="686"/>
      <c r="I116" s="686"/>
      <c r="J116" s="687"/>
      <c r="K116" s="686"/>
      <c r="L116" s="686"/>
      <c r="M116" s="687"/>
      <c r="N116" s="688"/>
      <c r="O116" s="689">
        <v>78</v>
      </c>
      <c r="P116" s="689">
        <f>IF(O116&lt;='B1b '!$L$26,'B1b '!$M$26,IF(AND(O116&lt;='B1b '!$L$25,O116&gt;'B1b '!$L$26),0+(('B1b '!$M$26-'B1b '!$M$25)/('B1b '!$L$26-'B1b '!$L$25))*(O116-'B1b '!$L$25),0))</f>
        <v>6.666666666666667</v>
      </c>
      <c r="Q116" s="690"/>
      <c r="R116" s="689">
        <v>78</v>
      </c>
      <c r="S116" s="689">
        <f>IF(R116&lt;='B1b '!$L$28,'B1b '!$M$28,IF(AND(R116&lt;='B1b '!$L$27,R116&gt;'B1b '!$L$28),0+(('B1b '!$M$28-'B1b '!$M$27)/('B1b '!$L$28-'B1b '!$L$27))*(R116-'B1b '!$L$27),0))</f>
        <v>6.1111111111111116</v>
      </c>
      <c r="T116" s="690"/>
      <c r="U116" s="689">
        <v>78</v>
      </c>
      <c r="V116" s="689">
        <f>IF(U116&lt;='B1b '!$L$30,'B1b '!$M$30,IF(AND(U116&lt;='B1b '!$L$29,U116&gt;'B1b '!$L$30),0+(('B1b '!$M$30-'B1b '!$M$29)/('B1b '!$L$30-'B1b '!$L$29))*(U116-'B1b '!$L$29),0))</f>
        <v>73.333333333333343</v>
      </c>
      <c r="W116" s="690"/>
      <c r="X116" s="689"/>
      <c r="Y116" s="689"/>
    </row>
    <row r="117" spans="2:25">
      <c r="B117" s="686"/>
      <c r="C117" s="686"/>
      <c r="D117" s="687"/>
      <c r="E117" s="686"/>
      <c r="F117" s="686"/>
      <c r="G117" s="687"/>
      <c r="H117" s="686"/>
      <c r="I117" s="686"/>
      <c r="J117" s="687"/>
      <c r="K117" s="686"/>
      <c r="L117" s="686"/>
      <c r="M117" s="687"/>
      <c r="N117" s="688"/>
      <c r="O117" s="689">
        <v>80</v>
      </c>
      <c r="P117" s="689">
        <f>IF(O117&lt;='B1b '!$L$26,'B1b '!$M$26,IF(AND(O117&lt;='B1b '!$L$25,O117&gt;'B1b '!$L$26),0+(('B1b '!$M$26-'B1b '!$M$25)/('B1b '!$L$26-'B1b '!$L$25))*(O117-'B1b '!$L$25),0))</f>
        <v>4.4444444444444446</v>
      </c>
      <c r="Q117" s="690"/>
      <c r="R117" s="689">
        <v>80</v>
      </c>
      <c r="S117" s="689">
        <f>IF(R117&lt;='B1b '!$L$28,'B1b '!$M$28,IF(AND(R117&lt;='B1b '!$L$27,R117&gt;'B1b '!$L$28),0+(('B1b '!$M$28-'B1b '!$M$27)/('B1b '!$L$28-'B1b '!$L$27))*(R117-'B1b '!$L$27),0))</f>
        <v>4.0740740740740744</v>
      </c>
      <c r="T117" s="690"/>
      <c r="U117" s="689">
        <v>80</v>
      </c>
      <c r="V117" s="689">
        <f>IF(U117&lt;='B1b '!$L$30,'B1b '!$M$30,IF(AND(U117&lt;='B1b '!$L$29,U117&gt;'B1b '!$L$30),0+(('B1b '!$M$30-'B1b '!$M$29)/('B1b '!$L$30-'B1b '!$L$29))*(U117-'B1b '!$L$29),0))</f>
        <v>71.111111111111114</v>
      </c>
      <c r="W117" s="690"/>
      <c r="X117" s="689"/>
      <c r="Y117" s="689"/>
    </row>
    <row r="118" spans="2:25">
      <c r="B118" s="686"/>
      <c r="C118" s="686"/>
      <c r="D118" s="687"/>
      <c r="E118" s="686"/>
      <c r="F118" s="686"/>
      <c r="G118" s="687"/>
      <c r="H118" s="686"/>
      <c r="I118" s="686"/>
      <c r="J118" s="687"/>
      <c r="K118" s="686"/>
      <c r="L118" s="686"/>
      <c r="M118" s="687"/>
      <c r="N118" s="688"/>
      <c r="O118" s="689">
        <v>82</v>
      </c>
      <c r="P118" s="689">
        <f>IF(O118&lt;='B1b '!$L$26,'B1b '!$M$26,IF(AND(O118&lt;='B1b '!$L$25,O118&gt;'B1b '!$L$26),0+(('B1b '!$M$26-'B1b '!$M$25)/('B1b '!$L$26-'B1b '!$L$25))*(O118-'B1b '!$L$25),0))</f>
        <v>2.2222222222222223</v>
      </c>
      <c r="Q118" s="690"/>
      <c r="R118" s="689">
        <v>82</v>
      </c>
      <c r="S118" s="689">
        <f>IF(R118&lt;='B1b '!$L$28,'B1b '!$M$28,IF(AND(R118&lt;='B1b '!$L$27,R118&gt;'B1b '!$L$28),0+(('B1b '!$M$28-'B1b '!$M$27)/('B1b '!$L$28-'B1b '!$L$27))*(R118-'B1b '!$L$27),0))</f>
        <v>2.0370370370370372</v>
      </c>
      <c r="T118" s="690"/>
      <c r="U118" s="689">
        <v>82</v>
      </c>
      <c r="V118" s="689">
        <f>IF(U118&lt;='B1b '!$L$30,'B1b '!$M$30,IF(AND(U118&lt;='B1b '!$L$29,U118&gt;'B1b '!$L$30),0+(('B1b '!$M$30-'B1b '!$M$29)/('B1b '!$L$30-'B1b '!$L$29))*(U118-'B1b '!$L$29),0))</f>
        <v>68.888888888888886</v>
      </c>
      <c r="W118" s="690"/>
      <c r="X118" s="689"/>
      <c r="Y118" s="689"/>
    </row>
    <row r="119" spans="2:25">
      <c r="B119" s="686"/>
      <c r="C119" s="686"/>
      <c r="D119" s="687"/>
      <c r="E119" s="686"/>
      <c r="F119" s="686"/>
      <c r="G119" s="687"/>
      <c r="H119" s="686"/>
      <c r="I119" s="686"/>
      <c r="J119" s="687"/>
      <c r="K119" s="686"/>
      <c r="L119" s="686"/>
      <c r="M119" s="687"/>
      <c r="N119" s="688"/>
      <c r="O119" s="689">
        <v>84</v>
      </c>
      <c r="P119" s="689">
        <f>IF(O119&lt;='B1b '!$L$26,'B1b '!$M$26,IF(AND(O119&lt;='B1b '!$L$25,O119&gt;'B1b '!$L$26),0+(('B1b '!$M$26-'B1b '!$M$25)/('B1b '!$L$26-'B1b '!$L$25))*(O119-'B1b '!$L$25),0))</f>
        <v>0</v>
      </c>
      <c r="Q119" s="690"/>
      <c r="R119" s="689">
        <v>84</v>
      </c>
      <c r="S119" s="689">
        <f>IF(R119&lt;='B1b '!$L$28,'B1b '!$M$28,IF(AND(R119&lt;='B1b '!$L$27,R119&gt;'B1b '!$L$28),0+(('B1b '!$M$28-'B1b '!$M$27)/('B1b '!$L$28-'B1b '!$L$27))*(R119-'B1b '!$L$27),0))</f>
        <v>0</v>
      </c>
      <c r="T119" s="690"/>
      <c r="U119" s="689">
        <v>84</v>
      </c>
      <c r="V119" s="689">
        <f>IF(U119&lt;='B1b '!$L$30,'B1b '!$M$30,IF(AND(U119&lt;='B1b '!$L$29,U119&gt;'B1b '!$L$30),0+(('B1b '!$M$30-'B1b '!$M$29)/('B1b '!$L$30-'B1b '!$L$29))*(U119-'B1b '!$L$29),0))</f>
        <v>66.666666666666671</v>
      </c>
      <c r="W119" s="690"/>
      <c r="X119" s="689"/>
      <c r="Y119" s="689"/>
    </row>
    <row r="120" spans="2:25">
      <c r="B120" s="686"/>
      <c r="C120" s="686"/>
      <c r="D120" s="687"/>
      <c r="E120" s="686"/>
      <c r="F120" s="686"/>
      <c r="G120" s="687"/>
      <c r="H120" s="686"/>
      <c r="I120" s="686"/>
      <c r="J120" s="687"/>
      <c r="K120" s="686"/>
      <c r="L120" s="686"/>
      <c r="M120" s="687"/>
      <c r="N120" s="688"/>
      <c r="O120" s="689">
        <v>86</v>
      </c>
      <c r="P120" s="689">
        <f>IF(O120&lt;='B1b '!$L$26,'B1b '!$M$26,IF(AND(O120&lt;='B1b '!$L$25,O120&gt;'B1b '!$L$26),0+(('B1b '!$M$26-'B1b '!$M$25)/('B1b '!$L$26-'B1b '!$L$25))*(O120-'B1b '!$L$25),0))</f>
        <v>0</v>
      </c>
      <c r="Q120" s="690"/>
      <c r="R120" s="689">
        <v>86</v>
      </c>
      <c r="S120" s="689">
        <f>IF(R120&lt;='B1b '!$L$28,'B1b '!$M$28,IF(AND(R120&lt;='B1b '!$L$27,R120&gt;'B1b '!$L$28),0+(('B1b '!$M$28-'B1b '!$M$27)/('B1b '!$L$28-'B1b '!$L$27))*(R120-'B1b '!$L$27),0))</f>
        <v>0</v>
      </c>
      <c r="T120" s="690"/>
      <c r="U120" s="689">
        <v>86</v>
      </c>
      <c r="V120" s="689">
        <f>IF(U120&lt;='B1b '!$L$30,'B1b '!$M$30,IF(AND(U120&lt;='B1b '!$L$29,U120&gt;'B1b '!$L$30),0+(('B1b '!$M$30-'B1b '!$M$29)/('B1b '!$L$30-'B1b '!$L$29))*(U120-'B1b '!$L$29),0))</f>
        <v>64.444444444444443</v>
      </c>
      <c r="W120" s="690"/>
      <c r="X120" s="689"/>
      <c r="Y120" s="689"/>
    </row>
    <row r="121" spans="2:25">
      <c r="B121" s="686"/>
      <c r="C121" s="686"/>
      <c r="D121" s="687"/>
      <c r="E121" s="686"/>
      <c r="F121" s="686"/>
      <c r="G121" s="687"/>
      <c r="H121" s="686"/>
      <c r="I121" s="686"/>
      <c r="J121" s="687"/>
      <c r="K121" s="686"/>
      <c r="L121" s="686"/>
      <c r="M121" s="687"/>
      <c r="N121" s="688"/>
      <c r="O121" s="689">
        <v>88</v>
      </c>
      <c r="P121" s="689">
        <f>IF(O121&lt;='B1b '!$L$26,'B1b '!$M$26,IF(AND(O121&lt;='B1b '!$L$25,O121&gt;'B1b '!$L$26),0+(('B1b '!$M$26-'B1b '!$M$25)/('B1b '!$L$26-'B1b '!$L$25))*(O121-'B1b '!$L$25),0))</f>
        <v>0</v>
      </c>
      <c r="Q121" s="690"/>
      <c r="R121" s="689">
        <v>88</v>
      </c>
      <c r="S121" s="689">
        <f>IF(R121&lt;='B1b '!$L$28,'B1b '!$M$28,IF(AND(R121&lt;='B1b '!$L$27,R121&gt;'B1b '!$L$28),0+(('B1b '!$M$28-'B1b '!$M$27)/('B1b '!$L$28-'B1b '!$L$27))*(R121-'B1b '!$L$27),0))</f>
        <v>0</v>
      </c>
      <c r="T121" s="690"/>
      <c r="U121" s="689">
        <v>88</v>
      </c>
      <c r="V121" s="689">
        <f>IF(U121&lt;='B1b '!$L$30,'B1b '!$M$30,IF(AND(U121&lt;='B1b '!$L$29,U121&gt;'B1b '!$L$30),0+(('B1b '!$M$30-'B1b '!$M$29)/('B1b '!$L$30-'B1b '!$L$29))*(U121-'B1b '!$L$29),0))</f>
        <v>62.222222222222229</v>
      </c>
      <c r="W121" s="690"/>
      <c r="X121" s="689"/>
      <c r="Y121" s="689"/>
    </row>
    <row r="122" spans="2:25">
      <c r="B122" s="686"/>
      <c r="C122" s="686"/>
      <c r="D122" s="687"/>
      <c r="E122" s="686"/>
      <c r="F122" s="686"/>
      <c r="G122" s="687"/>
      <c r="H122" s="686"/>
      <c r="I122" s="686"/>
      <c r="J122" s="687"/>
      <c r="K122" s="686"/>
      <c r="L122" s="686"/>
      <c r="M122" s="687"/>
      <c r="N122" s="688"/>
      <c r="O122" s="689">
        <v>90</v>
      </c>
      <c r="P122" s="689">
        <f>IF(O122&lt;='B1b '!$L$26,'B1b '!$M$26,IF(AND(O122&lt;='B1b '!$L$25,O122&gt;'B1b '!$L$26),0+(('B1b '!$M$26-'B1b '!$M$25)/('B1b '!$L$26-'B1b '!$L$25))*(O122-'B1b '!$L$25),0))</f>
        <v>0</v>
      </c>
      <c r="Q122" s="690"/>
      <c r="R122" s="689">
        <v>90</v>
      </c>
      <c r="S122" s="689">
        <f>IF(R122&lt;='B1b '!$L$28,'B1b '!$M$28,IF(AND(R122&lt;='B1b '!$L$27,R122&gt;'B1b '!$L$28),0+(('B1b '!$M$28-'B1b '!$M$27)/('B1b '!$L$28-'B1b '!$L$27))*(R122-'B1b '!$L$27),0))</f>
        <v>0</v>
      </c>
      <c r="T122" s="690"/>
      <c r="U122" s="689">
        <v>90</v>
      </c>
      <c r="V122" s="689">
        <f>IF(U122&lt;='B1b '!$L$30,'B1b '!$M$30,IF(AND(U122&lt;='B1b '!$L$29,U122&gt;'B1b '!$L$30),0+(('B1b '!$M$30-'B1b '!$M$29)/('B1b '!$L$30-'B1b '!$L$29))*(U122-'B1b '!$L$29),0))</f>
        <v>60</v>
      </c>
      <c r="W122" s="690"/>
      <c r="X122" s="689"/>
      <c r="Y122" s="689"/>
    </row>
    <row r="123" spans="2:25">
      <c r="B123" s="686"/>
      <c r="C123" s="686"/>
      <c r="D123" s="687"/>
      <c r="E123" s="686"/>
      <c r="F123" s="686"/>
      <c r="G123" s="687"/>
      <c r="H123" s="686"/>
      <c r="I123" s="686"/>
      <c r="J123" s="687"/>
      <c r="K123" s="686"/>
      <c r="L123" s="686"/>
      <c r="M123" s="687"/>
      <c r="N123" s="688"/>
      <c r="O123" s="689">
        <v>92</v>
      </c>
      <c r="P123" s="689">
        <f>IF(O123&lt;='B1b '!$L$26,'B1b '!$M$26,IF(AND(O123&lt;='B1b '!$L$25,O123&gt;'B1b '!$L$26),0+(('B1b '!$M$26-'B1b '!$M$25)/('B1b '!$L$26-'B1b '!$L$25))*(O123-'B1b '!$L$25),0))</f>
        <v>0</v>
      </c>
      <c r="Q123" s="690"/>
      <c r="R123" s="689">
        <v>92</v>
      </c>
      <c r="S123" s="689">
        <f>IF(R123&lt;='B1b '!$L$28,'B1b '!$M$28,IF(AND(R123&lt;='B1b '!$L$27,R123&gt;'B1b '!$L$28),0+(('B1b '!$M$28-'B1b '!$M$27)/('B1b '!$L$28-'B1b '!$L$27))*(R123-'B1b '!$L$27),0))</f>
        <v>0</v>
      </c>
      <c r="T123" s="690"/>
      <c r="U123" s="689">
        <v>92</v>
      </c>
      <c r="V123" s="689">
        <f>IF(U123&lt;='B1b '!$L$30,'B1b '!$M$30,IF(AND(U123&lt;='B1b '!$L$29,U123&gt;'B1b '!$L$30),0+(('B1b '!$M$30-'B1b '!$M$29)/('B1b '!$L$30-'B1b '!$L$29))*(U123-'B1b '!$L$29),0))</f>
        <v>57.777777777777779</v>
      </c>
      <c r="W123" s="690"/>
      <c r="X123" s="689"/>
      <c r="Y123" s="689"/>
    </row>
    <row r="124" spans="2:25">
      <c r="B124" s="686"/>
      <c r="C124" s="686"/>
      <c r="D124" s="687"/>
      <c r="E124" s="686"/>
      <c r="F124" s="686"/>
      <c r="G124" s="687"/>
      <c r="H124" s="686"/>
      <c r="I124" s="686"/>
      <c r="J124" s="687"/>
      <c r="K124" s="686"/>
      <c r="L124" s="686"/>
      <c r="M124" s="687"/>
      <c r="N124" s="688"/>
      <c r="O124" s="689">
        <v>94</v>
      </c>
      <c r="P124" s="689">
        <f>IF(O124&lt;='B1b '!$L$26,'B1b '!$M$26,IF(AND(O124&lt;='B1b '!$L$25,O124&gt;'B1b '!$L$26),0+(('B1b '!$M$26-'B1b '!$M$25)/('B1b '!$L$26-'B1b '!$L$25))*(O124-'B1b '!$L$25),0))</f>
        <v>0</v>
      </c>
      <c r="Q124" s="690"/>
      <c r="R124" s="689">
        <v>94</v>
      </c>
      <c r="S124" s="689">
        <f>IF(R124&lt;='B1b '!$L$28,'B1b '!$M$28,IF(AND(R124&lt;='B1b '!$L$27,R124&gt;'B1b '!$L$28),0+(('B1b '!$M$28-'B1b '!$M$27)/('B1b '!$L$28-'B1b '!$L$27))*(R124-'B1b '!$L$27),0))</f>
        <v>0</v>
      </c>
      <c r="T124" s="690"/>
      <c r="U124" s="689">
        <v>94</v>
      </c>
      <c r="V124" s="689">
        <f>IF(U124&lt;='B1b '!$L$30,'B1b '!$M$30,IF(AND(U124&lt;='B1b '!$L$29,U124&gt;'B1b '!$L$30),0+(('B1b '!$M$30-'B1b '!$M$29)/('B1b '!$L$30-'B1b '!$L$29))*(U124-'B1b '!$L$29),0))</f>
        <v>55.555555555555557</v>
      </c>
      <c r="W124" s="690"/>
      <c r="X124" s="689"/>
      <c r="Y124" s="689"/>
    </row>
    <row r="125" spans="2:25">
      <c r="B125" s="686"/>
      <c r="C125" s="686"/>
      <c r="D125" s="687"/>
      <c r="E125" s="686"/>
      <c r="F125" s="686"/>
      <c r="G125" s="687"/>
      <c r="H125" s="686"/>
      <c r="I125" s="686"/>
      <c r="J125" s="687"/>
      <c r="K125" s="686"/>
      <c r="L125" s="686"/>
      <c r="M125" s="687"/>
      <c r="N125" s="688"/>
      <c r="O125" s="689">
        <v>96</v>
      </c>
      <c r="P125" s="689">
        <f>IF(O125&lt;='B1b '!$L$26,'B1b '!$M$26,IF(AND(O125&lt;='B1b '!$L$25,O125&gt;'B1b '!$L$26),0+(('B1b '!$M$26-'B1b '!$M$25)/('B1b '!$L$26-'B1b '!$L$25))*(O125-'B1b '!$L$25),0))</f>
        <v>0</v>
      </c>
      <c r="Q125" s="690"/>
      <c r="R125" s="689">
        <v>96</v>
      </c>
      <c r="S125" s="689">
        <f>IF(R125&lt;='B1b '!$L$28,'B1b '!$M$28,IF(AND(R125&lt;='B1b '!$L$27,R125&gt;'B1b '!$L$28),0+(('B1b '!$M$28-'B1b '!$M$27)/('B1b '!$L$28-'B1b '!$L$27))*(R125-'B1b '!$L$27),0))</f>
        <v>0</v>
      </c>
      <c r="T125" s="690"/>
      <c r="U125" s="689">
        <v>96</v>
      </c>
      <c r="V125" s="689">
        <f>IF(U125&lt;='B1b '!$L$30,'B1b '!$M$30,IF(AND(U125&lt;='B1b '!$L$29,U125&gt;'B1b '!$L$30),0+(('B1b '!$M$30-'B1b '!$M$29)/('B1b '!$L$30-'B1b '!$L$29))*(U125-'B1b '!$L$29),0))</f>
        <v>53.333333333333336</v>
      </c>
      <c r="W125" s="690"/>
      <c r="X125" s="689"/>
      <c r="Y125" s="689"/>
    </row>
    <row r="126" spans="2:25">
      <c r="B126" s="686"/>
      <c r="C126" s="686"/>
      <c r="D126" s="687"/>
      <c r="E126" s="686"/>
      <c r="F126" s="686"/>
      <c r="G126" s="687"/>
      <c r="H126" s="686"/>
      <c r="I126" s="686"/>
      <c r="J126" s="687"/>
      <c r="K126" s="686"/>
      <c r="L126" s="686"/>
      <c r="M126" s="687"/>
      <c r="N126" s="688"/>
      <c r="O126" s="689">
        <v>98</v>
      </c>
      <c r="P126" s="689">
        <f>IF(O126&lt;='B1b '!$L$26,'B1b '!$M$26,IF(AND(O126&lt;='B1b '!$L$25,O126&gt;'B1b '!$L$26),0+(('B1b '!$M$26-'B1b '!$M$25)/('B1b '!$L$26-'B1b '!$L$25))*(O126-'B1b '!$L$25),0))</f>
        <v>0</v>
      </c>
      <c r="Q126" s="690"/>
      <c r="R126" s="689"/>
      <c r="S126" s="689"/>
      <c r="T126" s="690"/>
      <c r="U126" s="689">
        <v>98</v>
      </c>
      <c r="V126" s="689">
        <f>IF(U126&lt;='B1b '!$L$30,'B1b '!$M$30,IF(AND(U126&lt;='B1b '!$L$29,U126&gt;'B1b '!$L$30),0+(('B1b '!$M$30-'B1b '!$M$29)/('B1b '!$L$30-'B1b '!$L$29))*(U126-'B1b '!$L$29),0))</f>
        <v>51.111111111111114</v>
      </c>
      <c r="W126" s="690"/>
      <c r="X126" s="689"/>
      <c r="Y126" s="689"/>
    </row>
    <row r="127" spans="2:25">
      <c r="B127" s="686"/>
      <c r="C127" s="686"/>
      <c r="D127" s="687"/>
      <c r="E127" s="686"/>
      <c r="F127" s="686"/>
      <c r="G127" s="687"/>
      <c r="H127" s="686"/>
      <c r="I127" s="686"/>
      <c r="J127" s="687"/>
      <c r="K127" s="686"/>
      <c r="L127" s="686"/>
      <c r="M127" s="687"/>
      <c r="N127" s="688"/>
      <c r="O127" s="689">
        <v>100</v>
      </c>
      <c r="P127" s="689">
        <f>IF(O127&lt;='B1b '!$L$26,'B1b '!$M$26,IF(AND(O127&lt;='B1b '!$L$25,O127&gt;'B1b '!$L$26),0+(('B1b '!$M$26-'B1b '!$M$25)/('B1b '!$L$26-'B1b '!$L$25))*(O127-'B1b '!$L$25),0))</f>
        <v>0</v>
      </c>
      <c r="Q127" s="690"/>
      <c r="R127" s="689"/>
      <c r="S127" s="689"/>
      <c r="T127" s="690"/>
      <c r="U127" s="689">
        <v>100</v>
      </c>
      <c r="V127" s="689">
        <f>IF(U127&lt;='B1b '!$L$30,'B1b '!$M$30,IF(AND(U127&lt;='B1b '!$L$29,U127&gt;'B1b '!$L$30),0+(('B1b '!$M$30-'B1b '!$M$29)/('B1b '!$L$30-'B1b '!$L$29))*(U127-'B1b '!$L$29),0))</f>
        <v>48.888888888888893</v>
      </c>
      <c r="W127" s="690"/>
      <c r="X127" s="689"/>
      <c r="Y127" s="689"/>
    </row>
    <row r="128" spans="2:25">
      <c r="B128" s="686"/>
      <c r="C128" s="686"/>
      <c r="D128" s="687"/>
      <c r="E128" s="686"/>
      <c r="F128" s="686"/>
      <c r="G128" s="687"/>
      <c r="H128" s="686"/>
      <c r="I128" s="686"/>
      <c r="J128" s="687"/>
      <c r="K128" s="686"/>
      <c r="L128" s="686"/>
      <c r="M128" s="687"/>
      <c r="N128" s="688"/>
      <c r="O128" s="689">
        <v>102</v>
      </c>
      <c r="P128" s="689">
        <f>IF(O128&lt;='B1b '!$L$26,'B1b '!$M$26,IF(AND(O128&lt;='B1b '!$L$25,O128&gt;'B1b '!$L$26),0+(('B1b '!$M$26-'B1b '!$M$25)/('B1b '!$L$26-'B1b '!$L$25))*(O128-'B1b '!$L$25),0))</f>
        <v>0</v>
      </c>
      <c r="Q128" s="690"/>
      <c r="R128" s="689"/>
      <c r="S128" s="689"/>
      <c r="T128" s="690"/>
      <c r="U128" s="689">
        <v>102</v>
      </c>
      <c r="V128" s="689">
        <f>IF(U128&lt;='B1b '!$L$30,'B1b '!$M$30,IF(AND(U128&lt;='B1b '!$L$29,U128&gt;'B1b '!$L$30),0+(('B1b '!$M$30-'B1b '!$M$29)/('B1b '!$L$30-'B1b '!$L$29))*(U128-'B1b '!$L$29),0))</f>
        <v>46.666666666666671</v>
      </c>
      <c r="W128" s="690"/>
      <c r="X128" s="689"/>
      <c r="Y128" s="689"/>
    </row>
    <row r="129" spans="2:25">
      <c r="B129" s="686"/>
      <c r="C129" s="686"/>
      <c r="D129" s="687"/>
      <c r="E129" s="686"/>
      <c r="F129" s="686"/>
      <c r="G129" s="687"/>
      <c r="H129" s="686"/>
      <c r="I129" s="686"/>
      <c r="J129" s="687"/>
      <c r="K129" s="686"/>
      <c r="L129" s="686"/>
      <c r="M129" s="687"/>
      <c r="N129" s="688"/>
      <c r="O129" s="689">
        <v>104</v>
      </c>
      <c r="P129" s="689">
        <f>IF(O129&lt;='B1b '!$L$26,'B1b '!$M$26,IF(AND(O129&lt;='B1b '!$L$25,O129&gt;'B1b '!$L$26),0+(('B1b '!$M$26-'B1b '!$M$25)/('B1b '!$L$26-'B1b '!$L$25))*(O129-'B1b '!$L$25),0))</f>
        <v>0</v>
      </c>
      <c r="Q129" s="690"/>
      <c r="R129" s="689"/>
      <c r="S129" s="689"/>
      <c r="T129" s="690"/>
      <c r="U129" s="689">
        <v>104</v>
      </c>
      <c r="V129" s="689">
        <f>IF(U129&lt;='B1b '!$L$30,'B1b '!$M$30,IF(AND(U129&lt;='B1b '!$L$29,U129&gt;'B1b '!$L$30),0+(('B1b '!$M$30-'B1b '!$M$29)/('B1b '!$L$30-'B1b '!$L$29))*(U129-'B1b '!$L$29),0))</f>
        <v>44.444444444444443</v>
      </c>
      <c r="W129" s="690"/>
      <c r="X129" s="689"/>
      <c r="Y129" s="689"/>
    </row>
    <row r="130" spans="2:25">
      <c r="B130" s="686"/>
      <c r="C130" s="686"/>
      <c r="D130" s="687"/>
      <c r="E130" s="686"/>
      <c r="F130" s="686"/>
      <c r="G130" s="687"/>
      <c r="H130" s="686"/>
      <c r="I130" s="686"/>
      <c r="J130" s="687"/>
      <c r="K130" s="686"/>
      <c r="L130" s="686"/>
      <c r="M130" s="687"/>
      <c r="N130" s="688"/>
      <c r="O130" s="689">
        <v>106</v>
      </c>
      <c r="P130" s="689">
        <f>IF(O130&lt;='B1b '!$L$26,'B1b '!$M$26,IF(AND(O130&lt;='B1b '!$L$25,O130&gt;'B1b '!$L$26),0+(('B1b '!$M$26-'B1b '!$M$25)/('B1b '!$L$26-'B1b '!$L$25))*(O130-'B1b '!$L$25),0))</f>
        <v>0</v>
      </c>
      <c r="Q130" s="690"/>
      <c r="R130" s="689"/>
      <c r="S130" s="689"/>
      <c r="T130" s="690"/>
      <c r="U130" s="689">
        <v>106</v>
      </c>
      <c r="V130" s="689">
        <f>IF(U130&lt;='B1b '!$L$30,'B1b '!$M$30,IF(AND(U130&lt;='B1b '!$L$29,U130&gt;'B1b '!$L$30),0+(('B1b '!$M$30-'B1b '!$M$29)/('B1b '!$L$30-'B1b '!$L$29))*(U130-'B1b '!$L$29),0))</f>
        <v>42.222222222222221</v>
      </c>
      <c r="W130" s="690"/>
      <c r="X130" s="689"/>
      <c r="Y130" s="689"/>
    </row>
    <row r="131" spans="2:25">
      <c r="B131" s="686"/>
      <c r="C131" s="686"/>
      <c r="D131" s="687"/>
      <c r="E131" s="686"/>
      <c r="F131" s="686"/>
      <c r="G131" s="687"/>
      <c r="H131" s="686"/>
      <c r="I131" s="686"/>
      <c r="J131" s="687"/>
      <c r="K131" s="686"/>
      <c r="L131" s="686"/>
      <c r="M131" s="687"/>
      <c r="N131" s="688"/>
      <c r="O131" s="689">
        <v>108</v>
      </c>
      <c r="P131" s="689">
        <f>IF(O131&lt;='B1b '!$L$26,'B1b '!$M$26,IF(AND(O131&lt;='B1b '!$L$25,O131&gt;'B1b '!$L$26),0+(('B1b '!$M$26-'B1b '!$M$25)/('B1b '!$L$26-'B1b '!$L$25))*(O131-'B1b '!$L$25),0))</f>
        <v>0</v>
      </c>
      <c r="Q131" s="690"/>
      <c r="R131" s="689"/>
      <c r="S131" s="689"/>
      <c r="T131" s="690"/>
      <c r="U131" s="689">
        <v>108</v>
      </c>
      <c r="V131" s="689">
        <f>IF(U131&lt;='B1b '!$L$30,'B1b '!$M$30,IF(AND(U131&lt;='B1b '!$L$29,U131&gt;'B1b '!$L$30),0+(('B1b '!$M$30-'B1b '!$M$29)/('B1b '!$L$30-'B1b '!$L$29))*(U131-'B1b '!$L$29),0))</f>
        <v>40</v>
      </c>
      <c r="W131" s="690"/>
      <c r="X131" s="689"/>
      <c r="Y131" s="689"/>
    </row>
    <row r="132" spans="2:25">
      <c r="B132" s="686"/>
      <c r="C132" s="686"/>
      <c r="D132" s="687"/>
      <c r="E132" s="686"/>
      <c r="F132" s="686"/>
      <c r="G132" s="687"/>
      <c r="H132" s="686"/>
      <c r="I132" s="686"/>
      <c r="J132" s="687"/>
      <c r="K132" s="686"/>
      <c r="L132" s="686"/>
      <c r="M132" s="687"/>
      <c r="N132" s="688"/>
      <c r="O132" s="689">
        <v>110</v>
      </c>
      <c r="P132" s="689">
        <f>IF(O132&lt;='B1b '!$L$26,'B1b '!$M$26,IF(AND(O132&lt;='B1b '!$L$25,O132&gt;'B1b '!$L$26),0+(('B1b '!$M$26-'B1b '!$M$25)/('B1b '!$L$26-'B1b '!$L$25))*(O132-'B1b '!$L$25),0))</f>
        <v>0</v>
      </c>
      <c r="Q132" s="690"/>
      <c r="R132" s="689"/>
      <c r="S132" s="689"/>
      <c r="T132" s="690"/>
      <c r="U132" s="689">
        <v>110</v>
      </c>
      <c r="V132" s="689">
        <f>IF(U132&lt;='B1b '!$L$30,'B1b '!$M$30,IF(AND(U132&lt;='B1b '!$L$29,U132&gt;'B1b '!$L$30),0+(('B1b '!$M$30-'B1b '!$M$29)/('B1b '!$L$30-'B1b '!$L$29))*(U132-'B1b '!$L$29),0))</f>
        <v>37.777777777777779</v>
      </c>
      <c r="W132" s="690"/>
      <c r="X132" s="689"/>
      <c r="Y132" s="689"/>
    </row>
    <row r="133" spans="2:25">
      <c r="B133" s="686"/>
      <c r="C133" s="686"/>
      <c r="D133" s="687"/>
      <c r="E133" s="686"/>
      <c r="F133" s="686"/>
      <c r="G133" s="687"/>
      <c r="H133" s="686"/>
      <c r="I133" s="686"/>
      <c r="J133" s="687"/>
      <c r="K133" s="686"/>
      <c r="L133" s="686"/>
      <c r="M133" s="687"/>
      <c r="N133" s="688"/>
      <c r="O133" s="689">
        <v>112</v>
      </c>
      <c r="P133" s="689">
        <f>IF(O133&lt;='B1b '!$L$26,'B1b '!$M$26,IF(AND(O133&lt;='B1b '!$L$25,O133&gt;'B1b '!$L$26),0+(('B1b '!$M$26-'B1b '!$M$25)/('B1b '!$L$26-'B1b '!$L$25))*(O133-'B1b '!$L$25),0))</f>
        <v>0</v>
      </c>
      <c r="Q133" s="690"/>
      <c r="R133" s="689"/>
      <c r="S133" s="689"/>
      <c r="T133" s="690"/>
      <c r="U133" s="689">
        <v>112</v>
      </c>
      <c r="V133" s="689">
        <f>IF(U133&lt;='B1b '!$L$30,'B1b '!$M$30,IF(AND(U133&lt;='B1b '!$L$29,U133&gt;'B1b '!$L$30),0+(('B1b '!$M$30-'B1b '!$M$29)/('B1b '!$L$30-'B1b '!$L$29))*(U133-'B1b '!$L$29),0))</f>
        <v>35.555555555555557</v>
      </c>
      <c r="W133" s="690"/>
      <c r="X133" s="689"/>
      <c r="Y133" s="689"/>
    </row>
    <row r="134" spans="2:25">
      <c r="B134" s="686"/>
      <c r="C134" s="686"/>
      <c r="D134" s="687"/>
      <c r="E134" s="686"/>
      <c r="F134" s="686"/>
      <c r="G134" s="687"/>
      <c r="H134" s="686"/>
      <c r="I134" s="686"/>
      <c r="J134" s="687"/>
      <c r="K134" s="686"/>
      <c r="L134" s="686"/>
      <c r="M134" s="687"/>
      <c r="N134" s="688"/>
      <c r="O134" s="689">
        <v>114</v>
      </c>
      <c r="P134" s="689">
        <f>IF(O134&lt;='B1b '!$L$26,'B1b '!$M$26,IF(AND(O134&lt;='B1b '!$L$25,O134&gt;'B1b '!$L$26),0+(('B1b '!$M$26-'B1b '!$M$25)/('B1b '!$L$26-'B1b '!$L$25))*(O134-'B1b '!$L$25),0))</f>
        <v>0</v>
      </c>
      <c r="Q134" s="690"/>
      <c r="R134" s="689"/>
      <c r="S134" s="689"/>
      <c r="T134" s="690"/>
      <c r="U134" s="689">
        <v>114</v>
      </c>
      <c r="V134" s="689">
        <f>IF(U134&lt;='B1b '!$L$30,'B1b '!$M$30,IF(AND(U134&lt;='B1b '!$L$29,U134&gt;'B1b '!$L$30),0+(('B1b '!$M$30-'B1b '!$M$29)/('B1b '!$L$30-'B1b '!$L$29))*(U134-'B1b '!$L$29),0))</f>
        <v>33.333333333333336</v>
      </c>
      <c r="W134" s="690"/>
      <c r="X134" s="689"/>
      <c r="Y134" s="689"/>
    </row>
    <row r="135" spans="2:25">
      <c r="B135" s="686"/>
      <c r="C135" s="686"/>
      <c r="D135" s="687"/>
      <c r="E135" s="686"/>
      <c r="F135" s="686"/>
      <c r="G135" s="687"/>
      <c r="H135" s="686"/>
      <c r="I135" s="686"/>
      <c r="J135" s="687"/>
      <c r="K135" s="686"/>
      <c r="L135" s="686"/>
      <c r="M135" s="687"/>
      <c r="N135" s="688"/>
      <c r="O135" s="689">
        <v>116</v>
      </c>
      <c r="P135" s="689">
        <f>IF(O135&lt;='B1b '!$L$26,'B1b '!$M$26,IF(AND(O135&lt;='B1b '!$L$25,O135&gt;'B1b '!$L$26),0+(('B1b '!$M$26-'B1b '!$M$25)/('B1b '!$L$26-'B1b '!$L$25))*(O135-'B1b '!$L$25),0))</f>
        <v>0</v>
      </c>
      <c r="Q135" s="690"/>
      <c r="R135" s="689"/>
      <c r="S135" s="689"/>
      <c r="T135" s="690"/>
      <c r="U135" s="689">
        <v>116</v>
      </c>
      <c r="V135" s="689">
        <f>IF(U135&lt;='B1b '!$L$30,'B1b '!$M$30,IF(AND(U135&lt;='B1b '!$L$29,U135&gt;'B1b '!$L$30),0+(('B1b '!$M$30-'B1b '!$M$29)/('B1b '!$L$30-'B1b '!$L$29))*(U135-'B1b '!$L$29),0))</f>
        <v>31.111111111111114</v>
      </c>
      <c r="W135" s="690"/>
      <c r="X135" s="689"/>
      <c r="Y135" s="689"/>
    </row>
    <row r="136" spans="2:25">
      <c r="B136" s="686"/>
      <c r="C136" s="686"/>
      <c r="D136" s="687"/>
      <c r="E136" s="686"/>
      <c r="F136" s="686"/>
      <c r="G136" s="687"/>
      <c r="H136" s="686"/>
      <c r="I136" s="686"/>
      <c r="J136" s="687"/>
      <c r="K136" s="686"/>
      <c r="L136" s="686"/>
      <c r="M136" s="687"/>
      <c r="N136" s="688"/>
      <c r="O136" s="689">
        <v>118</v>
      </c>
      <c r="P136" s="689">
        <f>IF(O136&lt;='B1b '!$L$26,'B1b '!$M$26,IF(AND(O136&lt;='B1b '!$L$25,O136&gt;'B1b '!$L$26),0+(('B1b '!$M$26-'B1b '!$M$25)/('B1b '!$L$26-'B1b '!$L$25))*(O136-'B1b '!$L$25),0))</f>
        <v>0</v>
      </c>
      <c r="Q136" s="690"/>
      <c r="R136" s="689"/>
      <c r="S136" s="689"/>
      <c r="T136" s="690"/>
      <c r="U136" s="689">
        <v>118</v>
      </c>
      <c r="V136" s="689">
        <f>IF(U136&lt;='B1b '!$L$30,'B1b '!$M$30,IF(AND(U136&lt;='B1b '!$L$29,U136&gt;'B1b '!$L$30),0+(('B1b '!$M$30-'B1b '!$M$29)/('B1b '!$L$30-'B1b '!$L$29))*(U136-'B1b '!$L$29),0))</f>
        <v>28.888888888888889</v>
      </c>
      <c r="W136" s="690"/>
      <c r="X136" s="689"/>
      <c r="Y136" s="689"/>
    </row>
    <row r="137" spans="2:25">
      <c r="B137" s="686"/>
      <c r="C137" s="686"/>
      <c r="D137" s="687"/>
      <c r="E137" s="686"/>
      <c r="F137" s="686"/>
      <c r="G137" s="687"/>
      <c r="H137" s="686"/>
      <c r="I137" s="686"/>
      <c r="J137" s="687"/>
      <c r="K137" s="686"/>
      <c r="L137" s="686"/>
      <c r="M137" s="687"/>
      <c r="N137" s="688"/>
      <c r="O137" s="689">
        <v>120</v>
      </c>
      <c r="P137" s="689">
        <f>IF(O137&lt;='B1b '!$L$26,'B1b '!$M$26,IF(AND(O137&lt;='B1b '!$L$25,O137&gt;'B1b '!$L$26),0+(('B1b '!$M$26-'B1b '!$M$25)/('B1b '!$L$26-'B1b '!$L$25))*(O137-'B1b '!$L$25),0))</f>
        <v>0</v>
      </c>
      <c r="Q137" s="690"/>
      <c r="R137" s="689"/>
      <c r="S137" s="689"/>
      <c r="T137" s="690"/>
      <c r="U137" s="689">
        <v>120</v>
      </c>
      <c r="V137" s="689">
        <f>IF(U137&lt;='B1b '!$L$30,'B1b '!$M$30,IF(AND(U137&lt;='B1b '!$L$29,U137&gt;'B1b '!$L$30),0+(('B1b '!$M$30-'B1b '!$M$29)/('B1b '!$L$30-'B1b '!$L$29))*(U137-'B1b '!$L$29),0))</f>
        <v>26.666666666666668</v>
      </c>
      <c r="W137" s="690"/>
      <c r="X137" s="689"/>
      <c r="Y137" s="689"/>
    </row>
    <row r="138" spans="2:25">
      <c r="B138" s="686"/>
      <c r="C138" s="686"/>
      <c r="D138" s="687"/>
      <c r="E138" s="686"/>
      <c r="F138" s="686"/>
      <c r="G138" s="687"/>
      <c r="H138" s="686"/>
      <c r="I138" s="686"/>
      <c r="J138" s="687"/>
      <c r="K138" s="686"/>
      <c r="L138" s="686"/>
      <c r="M138" s="687"/>
      <c r="N138" s="688"/>
      <c r="O138" s="689">
        <v>122</v>
      </c>
      <c r="P138" s="689">
        <f>IF(O138&lt;='B1b '!$L$26,'B1b '!$M$26,IF(AND(O138&lt;='B1b '!$L$25,O138&gt;'B1b '!$L$26),0+(('B1b '!$M$26-'B1b '!$M$25)/('B1b '!$L$26-'B1b '!$L$25))*(O138-'B1b '!$L$25),0))</f>
        <v>0</v>
      </c>
      <c r="Q138" s="690"/>
      <c r="R138" s="689"/>
      <c r="S138" s="689"/>
      <c r="T138" s="690"/>
      <c r="U138" s="689">
        <v>122</v>
      </c>
      <c r="V138" s="689">
        <f>IF(U138&lt;='B1b '!$L$30,'B1b '!$M$30,IF(AND(U138&lt;='B1b '!$L$29,U138&gt;'B1b '!$L$30),0+(('B1b '!$M$30-'B1b '!$M$29)/('B1b '!$L$30-'B1b '!$L$29))*(U138-'B1b '!$L$29),0))</f>
        <v>24.444444444444446</v>
      </c>
      <c r="W138" s="690"/>
      <c r="X138" s="689"/>
      <c r="Y138" s="689"/>
    </row>
    <row r="139" spans="2:25">
      <c r="B139" s="686"/>
      <c r="C139" s="686"/>
      <c r="D139" s="687"/>
      <c r="E139" s="686"/>
      <c r="F139" s="686"/>
      <c r="G139" s="687"/>
      <c r="H139" s="686"/>
      <c r="I139" s="686"/>
      <c r="J139" s="687"/>
      <c r="K139" s="686"/>
      <c r="L139" s="686"/>
      <c r="M139" s="687"/>
      <c r="N139" s="688"/>
      <c r="O139" s="689">
        <v>124</v>
      </c>
      <c r="P139" s="689">
        <f>IF(O139&lt;='B1b '!$L$26,'B1b '!$M$26,IF(AND(O139&lt;='B1b '!$L$25,O139&gt;'B1b '!$L$26),0+(('B1b '!$M$26-'B1b '!$M$25)/('B1b '!$L$26-'B1b '!$L$25))*(O139-'B1b '!$L$25),0))</f>
        <v>0</v>
      </c>
      <c r="Q139" s="690"/>
      <c r="R139" s="689"/>
      <c r="S139" s="689"/>
      <c r="T139" s="690"/>
      <c r="U139" s="689">
        <v>124</v>
      </c>
      <c r="V139" s="689">
        <f>IF(U139&lt;='B1b '!$L$30,'B1b '!$M$30,IF(AND(U139&lt;='B1b '!$L$29,U139&gt;'B1b '!$L$30),0+(('B1b '!$M$30-'B1b '!$M$29)/('B1b '!$L$30-'B1b '!$L$29))*(U139-'B1b '!$L$29),0))</f>
        <v>22.222222222222221</v>
      </c>
      <c r="W139" s="690"/>
      <c r="X139" s="689"/>
      <c r="Y139" s="689"/>
    </row>
    <row r="140" spans="2:25">
      <c r="B140" s="686"/>
      <c r="C140" s="686"/>
      <c r="D140" s="687"/>
      <c r="E140" s="686"/>
      <c r="F140" s="686"/>
      <c r="G140" s="687"/>
      <c r="H140" s="686"/>
      <c r="I140" s="686"/>
      <c r="J140" s="687"/>
      <c r="K140" s="686"/>
      <c r="L140" s="686"/>
      <c r="M140" s="687"/>
      <c r="N140" s="688"/>
      <c r="O140" s="689">
        <v>126</v>
      </c>
      <c r="P140" s="689">
        <f>IF(O140&lt;='B1b '!$L$26,'B1b '!$M$26,IF(AND(O140&lt;='B1b '!$L$25,O140&gt;'B1b '!$L$26),0+(('B1b '!$M$26-'B1b '!$M$25)/('B1b '!$L$26-'B1b '!$L$25))*(O140-'B1b '!$L$25),0))</f>
        <v>0</v>
      </c>
      <c r="Q140" s="690"/>
      <c r="R140" s="689"/>
      <c r="S140" s="689"/>
      <c r="T140" s="690"/>
      <c r="U140" s="689">
        <v>126</v>
      </c>
      <c r="V140" s="689">
        <f>IF(U140&lt;='B1b '!$L$30,'B1b '!$M$30,IF(AND(U140&lt;='B1b '!$L$29,U140&gt;'B1b '!$L$30),0+(('B1b '!$M$30-'B1b '!$M$29)/('B1b '!$L$30-'B1b '!$L$29))*(U140-'B1b '!$L$29),0))</f>
        <v>20</v>
      </c>
      <c r="W140" s="690"/>
      <c r="X140" s="689"/>
      <c r="Y140" s="689"/>
    </row>
    <row r="141" spans="2:25">
      <c r="B141" s="686"/>
      <c r="C141" s="686"/>
      <c r="D141" s="687"/>
      <c r="E141" s="686"/>
      <c r="F141" s="686"/>
      <c r="G141" s="687"/>
      <c r="H141" s="686"/>
      <c r="I141" s="686"/>
      <c r="J141" s="687"/>
      <c r="K141" s="686"/>
      <c r="L141" s="686"/>
      <c r="M141" s="687"/>
      <c r="N141" s="688"/>
      <c r="O141" s="689">
        <v>128</v>
      </c>
      <c r="P141" s="689">
        <f>IF(O141&lt;='B1b '!$L$26,'B1b '!$M$26,IF(AND(O141&lt;='B1b '!$L$25,O141&gt;'B1b '!$L$26),0+(('B1b '!$M$26-'B1b '!$M$25)/('B1b '!$L$26-'B1b '!$L$25))*(O141-'B1b '!$L$25),0))</f>
        <v>0</v>
      </c>
      <c r="Q141" s="690"/>
      <c r="R141" s="689"/>
      <c r="S141" s="689"/>
      <c r="T141" s="690"/>
      <c r="U141" s="689">
        <v>128</v>
      </c>
      <c r="V141" s="689">
        <f>IF(U141&lt;='B1b '!$L$30,'B1b '!$M$30,IF(AND(U141&lt;='B1b '!$L$29,U141&gt;'B1b '!$L$30),0+(('B1b '!$M$30-'B1b '!$M$29)/('B1b '!$L$30-'B1b '!$L$29))*(U141-'B1b '!$L$29),0))</f>
        <v>17.777777777777779</v>
      </c>
      <c r="W141" s="690"/>
      <c r="X141" s="689"/>
      <c r="Y141" s="689"/>
    </row>
    <row r="142" spans="2:25">
      <c r="B142" s="686"/>
      <c r="C142" s="686"/>
      <c r="D142" s="687"/>
      <c r="E142" s="686"/>
      <c r="F142" s="686"/>
      <c r="G142" s="687"/>
      <c r="H142" s="686"/>
      <c r="I142" s="686"/>
      <c r="J142" s="687"/>
      <c r="K142" s="686"/>
      <c r="L142" s="686"/>
      <c r="M142" s="687"/>
      <c r="N142" s="688"/>
      <c r="O142" s="689">
        <v>130</v>
      </c>
      <c r="P142" s="689">
        <f>IF(O142&lt;='B1b '!$L$26,'B1b '!$M$26,IF(AND(O142&lt;='B1b '!$L$25,O142&gt;'B1b '!$L$26),0+(('B1b '!$M$26-'B1b '!$M$25)/('B1b '!$L$26-'B1b '!$L$25))*(O142-'B1b '!$L$25),0))</f>
        <v>0</v>
      </c>
      <c r="Q142" s="690"/>
      <c r="R142" s="689"/>
      <c r="S142" s="689"/>
      <c r="T142" s="690"/>
      <c r="U142" s="689">
        <v>130</v>
      </c>
      <c r="V142" s="689">
        <f>IF(U142&lt;='B1b '!$L$30,'B1b '!$M$30,IF(AND(U142&lt;='B1b '!$L$29,U142&gt;'B1b '!$L$30),0+(('B1b '!$M$30-'B1b '!$M$29)/('B1b '!$L$30-'B1b '!$L$29))*(U142-'B1b '!$L$29),0))</f>
        <v>15.555555555555557</v>
      </c>
      <c r="W142" s="690"/>
      <c r="X142" s="689"/>
      <c r="Y142" s="689"/>
    </row>
    <row r="143" spans="2:25">
      <c r="B143" s="686"/>
      <c r="C143" s="686"/>
      <c r="D143" s="687"/>
      <c r="E143" s="686"/>
      <c r="F143" s="686"/>
      <c r="G143" s="687"/>
      <c r="H143" s="686"/>
      <c r="I143" s="686"/>
      <c r="J143" s="687"/>
      <c r="K143" s="686"/>
      <c r="L143" s="686"/>
      <c r="M143" s="687"/>
      <c r="N143" s="688"/>
      <c r="O143" s="689"/>
      <c r="P143" s="689"/>
      <c r="Q143" s="690"/>
      <c r="R143" s="689"/>
      <c r="S143" s="689"/>
      <c r="T143" s="690"/>
      <c r="U143" s="689">
        <v>132</v>
      </c>
      <c r="V143" s="689">
        <f>IF(U143&lt;='B1b '!$L$30,'B1b '!$M$30,IF(AND(U143&lt;='B1b '!$L$29,U143&gt;'B1b '!$L$30),0+(('B1b '!$M$30-'B1b '!$M$29)/('B1b '!$L$30-'B1b '!$L$29))*(U143-'B1b '!$L$29),0))</f>
        <v>13.333333333333334</v>
      </c>
      <c r="W143" s="690"/>
      <c r="X143" s="689"/>
      <c r="Y143" s="689"/>
    </row>
    <row r="144" spans="2:25">
      <c r="B144" s="686"/>
      <c r="C144" s="686"/>
      <c r="D144" s="687"/>
      <c r="E144" s="686"/>
      <c r="F144" s="686"/>
      <c r="G144" s="687"/>
      <c r="H144" s="686"/>
      <c r="I144" s="686"/>
      <c r="J144" s="687"/>
      <c r="K144" s="686"/>
      <c r="L144" s="686"/>
      <c r="M144" s="687"/>
      <c r="N144" s="688"/>
      <c r="O144" s="689"/>
      <c r="P144" s="689"/>
      <c r="Q144" s="690"/>
      <c r="R144" s="689"/>
      <c r="S144" s="689"/>
      <c r="T144" s="690"/>
      <c r="U144" s="689">
        <v>134</v>
      </c>
      <c r="V144" s="689">
        <f>IF(U144&lt;='B1b '!$L$30,'B1b '!$M$30,IF(AND(U144&lt;='B1b '!$L$29,U144&gt;'B1b '!$L$30),0+(('B1b '!$M$30-'B1b '!$M$29)/('B1b '!$L$30-'B1b '!$L$29))*(U144-'B1b '!$L$29),0))</f>
        <v>11.111111111111111</v>
      </c>
      <c r="W144" s="690"/>
      <c r="X144" s="689"/>
      <c r="Y144" s="689"/>
    </row>
    <row r="145" spans="2:25">
      <c r="B145" s="686"/>
      <c r="C145" s="686"/>
      <c r="D145" s="687"/>
      <c r="E145" s="686"/>
      <c r="F145" s="686"/>
      <c r="G145" s="687"/>
      <c r="H145" s="686"/>
      <c r="I145" s="686"/>
      <c r="J145" s="687"/>
      <c r="K145" s="686"/>
      <c r="L145" s="686"/>
      <c r="M145" s="687"/>
      <c r="N145" s="688"/>
      <c r="O145" s="689"/>
      <c r="P145" s="689"/>
      <c r="Q145" s="690"/>
      <c r="R145" s="689"/>
      <c r="S145" s="689"/>
      <c r="T145" s="690"/>
      <c r="U145" s="689">
        <v>136</v>
      </c>
      <c r="V145" s="689">
        <f>IF(U145&lt;='B1b '!$L$30,'B1b '!$M$30,IF(AND(U145&lt;='B1b '!$L$29,U145&gt;'B1b '!$L$30),0+(('B1b '!$M$30-'B1b '!$M$29)/('B1b '!$L$30-'B1b '!$L$29))*(U145-'B1b '!$L$29),0))</f>
        <v>8.8888888888888893</v>
      </c>
      <c r="W145" s="690"/>
      <c r="X145" s="689"/>
      <c r="Y145" s="689"/>
    </row>
    <row r="146" spans="2:25">
      <c r="B146" s="686"/>
      <c r="C146" s="686"/>
      <c r="D146" s="687"/>
      <c r="E146" s="686"/>
      <c r="F146" s="686"/>
      <c r="G146" s="687"/>
      <c r="H146" s="686"/>
      <c r="I146" s="686"/>
      <c r="J146" s="687"/>
      <c r="K146" s="686"/>
      <c r="L146" s="686"/>
      <c r="M146" s="687"/>
      <c r="N146" s="688"/>
      <c r="O146" s="689"/>
      <c r="P146" s="689"/>
      <c r="Q146" s="690"/>
      <c r="R146" s="689"/>
      <c r="S146" s="689"/>
      <c r="T146" s="690"/>
      <c r="U146" s="689">
        <v>138</v>
      </c>
      <c r="V146" s="689">
        <f>IF(U146&lt;='B1b '!$L$30,'B1b '!$M$30,IF(AND(U146&lt;='B1b '!$L$29,U146&gt;'B1b '!$L$30),0+(('B1b '!$M$30-'B1b '!$M$29)/('B1b '!$L$30-'B1b '!$L$29))*(U146-'B1b '!$L$29),0))</f>
        <v>6.666666666666667</v>
      </c>
      <c r="W146" s="690"/>
      <c r="X146" s="689"/>
      <c r="Y146" s="689"/>
    </row>
    <row r="147" spans="2:25">
      <c r="B147" s="686"/>
      <c r="C147" s="686"/>
      <c r="D147" s="687"/>
      <c r="E147" s="686"/>
      <c r="F147" s="686"/>
      <c r="G147" s="687"/>
      <c r="H147" s="686"/>
      <c r="I147" s="686"/>
      <c r="J147" s="687"/>
      <c r="K147" s="686"/>
      <c r="L147" s="686"/>
      <c r="M147" s="687"/>
      <c r="N147" s="688"/>
      <c r="O147" s="689"/>
      <c r="P147" s="689"/>
      <c r="Q147" s="690"/>
      <c r="R147" s="689"/>
      <c r="S147" s="689"/>
      <c r="T147" s="690"/>
      <c r="U147" s="689">
        <v>140</v>
      </c>
      <c r="V147" s="689">
        <f>IF(U147&lt;='B1b '!$L$30,'B1b '!$M$30,IF(AND(U147&lt;='B1b '!$L$29,U147&gt;'B1b '!$L$30),0+(('B1b '!$M$30-'B1b '!$M$29)/('B1b '!$L$30-'B1b '!$L$29))*(U147-'B1b '!$L$29),0))</f>
        <v>4.4444444444444446</v>
      </c>
      <c r="W147" s="690"/>
      <c r="X147" s="689"/>
      <c r="Y147" s="689"/>
    </row>
    <row r="148" spans="2:25">
      <c r="B148" s="686"/>
      <c r="C148" s="686"/>
      <c r="D148" s="687"/>
      <c r="E148" s="686"/>
      <c r="F148" s="686"/>
      <c r="G148" s="687"/>
      <c r="H148" s="686"/>
      <c r="I148" s="686"/>
      <c r="J148" s="687"/>
      <c r="K148" s="686"/>
      <c r="L148" s="686"/>
      <c r="M148" s="687"/>
      <c r="N148" s="688"/>
      <c r="O148" s="689"/>
      <c r="P148" s="689"/>
      <c r="Q148" s="690"/>
      <c r="R148" s="689"/>
      <c r="S148" s="689"/>
      <c r="T148" s="690"/>
      <c r="U148" s="689">
        <v>142</v>
      </c>
      <c r="V148" s="689">
        <f>IF(U148&lt;='B1b '!$L$30,'B1b '!$M$30,IF(AND(U148&lt;='B1b '!$L$29,U148&gt;'B1b '!$L$30),0+(('B1b '!$M$30-'B1b '!$M$29)/('B1b '!$L$30-'B1b '!$L$29))*(U148-'B1b '!$L$29),0))</f>
        <v>2.2222222222222223</v>
      </c>
      <c r="W148" s="690"/>
      <c r="X148" s="689"/>
      <c r="Y148" s="689"/>
    </row>
    <row r="149" spans="2:25">
      <c r="B149" s="686"/>
      <c r="C149" s="686"/>
      <c r="D149" s="687"/>
      <c r="E149" s="686"/>
      <c r="F149" s="686"/>
      <c r="G149" s="687"/>
      <c r="H149" s="686"/>
      <c r="I149" s="686"/>
      <c r="J149" s="687"/>
      <c r="K149" s="686"/>
      <c r="L149" s="686"/>
      <c r="M149" s="687"/>
      <c r="N149" s="688"/>
      <c r="O149" s="689"/>
      <c r="P149" s="689"/>
      <c r="Q149" s="690"/>
      <c r="R149" s="689"/>
      <c r="S149" s="689"/>
      <c r="T149" s="690"/>
      <c r="U149" s="689">
        <v>144</v>
      </c>
      <c r="V149" s="689">
        <f>IF(U149&lt;='B1b '!$L$30,'B1b '!$M$30,IF(AND(U149&lt;='B1b '!$L$29,U149&gt;'B1b '!$L$30),0+(('B1b '!$M$30-'B1b '!$M$29)/('B1b '!$L$30-'B1b '!$L$29))*(U149-'B1b '!$L$29),0))</f>
        <v>0</v>
      </c>
      <c r="W149" s="690"/>
      <c r="X149" s="689"/>
      <c r="Y149" s="689"/>
    </row>
    <row r="150" spans="2:25">
      <c r="B150" s="686"/>
      <c r="C150" s="686"/>
      <c r="D150" s="687"/>
      <c r="E150" s="686"/>
      <c r="F150" s="686"/>
      <c r="G150" s="687"/>
      <c r="H150" s="686"/>
      <c r="I150" s="686"/>
      <c r="J150" s="687"/>
      <c r="K150" s="686"/>
      <c r="L150" s="686"/>
      <c r="M150" s="687"/>
      <c r="N150" s="688"/>
      <c r="O150" s="689"/>
      <c r="P150" s="689"/>
      <c r="Q150" s="690"/>
      <c r="R150" s="689"/>
      <c r="S150" s="689"/>
      <c r="T150" s="690"/>
      <c r="U150" s="689">
        <v>146</v>
      </c>
      <c r="V150" s="689">
        <f>IF(U150&lt;='B1b '!$L$30,'B1b '!$M$30,IF(AND(U150&lt;='B1b '!$L$29,U150&gt;'B1b '!$L$30),0+(('B1b '!$M$30-'B1b '!$M$29)/('B1b '!$L$30-'B1b '!$L$29))*(U150-'B1b '!$L$29),0))</f>
        <v>0</v>
      </c>
      <c r="W150" s="690"/>
      <c r="X150" s="689"/>
      <c r="Y150" s="689"/>
    </row>
    <row r="151" spans="2:25">
      <c r="B151" s="686"/>
      <c r="C151" s="686"/>
      <c r="D151" s="687"/>
      <c r="E151" s="686"/>
      <c r="F151" s="686"/>
      <c r="G151" s="687"/>
      <c r="H151" s="686"/>
      <c r="I151" s="686"/>
      <c r="J151" s="687"/>
      <c r="K151" s="686"/>
      <c r="L151" s="686"/>
      <c r="M151" s="687"/>
      <c r="N151" s="688"/>
      <c r="O151" s="689"/>
      <c r="P151" s="689"/>
      <c r="Q151" s="690"/>
      <c r="R151" s="689"/>
      <c r="S151" s="689"/>
      <c r="T151" s="690"/>
      <c r="U151" s="689">
        <v>148</v>
      </c>
      <c r="V151" s="689">
        <f>IF(U151&lt;='B1b '!$L$30,'B1b '!$M$30,IF(AND(U151&lt;='B1b '!$L$29,U151&gt;'B1b '!$L$30),0+(('B1b '!$M$30-'B1b '!$M$29)/('B1b '!$L$30-'B1b '!$L$29))*(U151-'B1b '!$L$29),0))</f>
        <v>0</v>
      </c>
      <c r="W151" s="690"/>
      <c r="X151" s="689"/>
      <c r="Y151" s="689"/>
    </row>
    <row r="152" spans="2:25">
      <c r="B152" s="686"/>
      <c r="C152" s="686"/>
      <c r="D152" s="687"/>
      <c r="E152" s="686"/>
      <c r="F152" s="686"/>
      <c r="G152" s="687"/>
      <c r="H152" s="686"/>
      <c r="I152" s="686"/>
      <c r="J152" s="687"/>
      <c r="K152" s="686"/>
      <c r="L152" s="686"/>
      <c r="M152" s="687"/>
      <c r="N152" s="688"/>
      <c r="O152" s="689"/>
      <c r="P152" s="689"/>
      <c r="Q152" s="690"/>
      <c r="R152" s="689"/>
      <c r="S152" s="689"/>
      <c r="T152" s="690"/>
      <c r="U152" s="689">
        <v>150</v>
      </c>
      <c r="V152" s="689">
        <f>IF(U152&lt;='B1b '!$L$30,'B1b '!$M$30,IF(AND(U152&lt;='B1b '!$L$29,U152&gt;'B1b '!$L$30),0+(('B1b '!$M$30-'B1b '!$M$29)/('B1b '!$L$30-'B1b '!$L$29))*(U152-'B1b '!$L$29),0))</f>
        <v>0</v>
      </c>
      <c r="W152" s="690"/>
      <c r="X152" s="689"/>
      <c r="Y152" s="689"/>
    </row>
    <row r="153" spans="2:25">
      <c r="B153" s="686"/>
      <c r="C153" s="686"/>
      <c r="D153" s="687"/>
      <c r="E153" s="686"/>
      <c r="F153" s="686"/>
      <c r="G153" s="687"/>
      <c r="H153" s="686"/>
      <c r="I153" s="686"/>
      <c r="J153" s="687"/>
      <c r="K153" s="686"/>
      <c r="L153" s="686"/>
      <c r="M153" s="687"/>
      <c r="N153" s="688"/>
      <c r="O153" s="689"/>
      <c r="P153" s="689"/>
      <c r="Q153" s="690"/>
      <c r="R153" s="689"/>
      <c r="S153" s="689"/>
      <c r="T153" s="690"/>
      <c r="U153" s="689"/>
      <c r="V153" s="689"/>
      <c r="W153" s="690"/>
      <c r="X153" s="689"/>
      <c r="Y153" s="689"/>
    </row>
    <row r="154" spans="2:25">
      <c r="B154" s="686"/>
      <c r="C154" s="686"/>
      <c r="D154" s="687"/>
      <c r="E154" s="686"/>
      <c r="F154" s="686"/>
      <c r="G154" s="687"/>
      <c r="H154" s="686"/>
      <c r="I154" s="686"/>
      <c r="J154" s="687"/>
      <c r="K154" s="686"/>
      <c r="L154" s="686"/>
      <c r="M154" s="687"/>
      <c r="N154" s="688"/>
      <c r="O154" s="689"/>
      <c r="P154" s="689"/>
      <c r="Q154" s="690"/>
      <c r="R154" s="689"/>
      <c r="S154" s="689"/>
      <c r="T154" s="690"/>
      <c r="U154" s="689"/>
      <c r="V154" s="689"/>
      <c r="W154" s="690"/>
      <c r="X154" s="689"/>
      <c r="Y154" s="689"/>
    </row>
    <row r="155" spans="2:25">
      <c r="B155" s="686"/>
      <c r="C155" s="686"/>
      <c r="D155" s="687"/>
      <c r="E155" s="686"/>
      <c r="F155" s="686"/>
      <c r="G155" s="687"/>
      <c r="H155" s="686"/>
      <c r="I155" s="686"/>
      <c r="J155" s="687"/>
      <c r="K155" s="686"/>
      <c r="L155" s="686"/>
      <c r="M155" s="687"/>
      <c r="N155" s="688"/>
      <c r="O155" s="689"/>
      <c r="P155" s="689"/>
      <c r="Q155" s="690"/>
      <c r="R155" s="689"/>
      <c r="S155" s="689"/>
      <c r="T155" s="690"/>
      <c r="U155" s="689"/>
      <c r="V155" s="689"/>
      <c r="W155" s="690"/>
      <c r="X155" s="689"/>
      <c r="Y155" s="689"/>
    </row>
    <row r="156" spans="2:25">
      <c r="B156" s="686"/>
      <c r="C156" s="686"/>
      <c r="D156" s="687"/>
      <c r="E156" s="686"/>
      <c r="F156" s="686"/>
      <c r="G156" s="687"/>
      <c r="H156" s="686"/>
      <c r="I156" s="686"/>
      <c r="J156" s="687"/>
      <c r="K156" s="686"/>
      <c r="L156" s="686"/>
      <c r="M156" s="687"/>
      <c r="N156" s="688"/>
      <c r="O156" s="689"/>
      <c r="P156" s="689"/>
      <c r="Q156" s="690"/>
      <c r="R156" s="689"/>
      <c r="S156" s="689"/>
      <c r="T156" s="690"/>
      <c r="U156" s="689"/>
      <c r="V156" s="689"/>
      <c r="W156" s="690"/>
      <c r="X156" s="689"/>
      <c r="Y156" s="689"/>
    </row>
    <row r="157" spans="2:25">
      <c r="B157" s="686"/>
      <c r="C157" s="686"/>
      <c r="D157" s="687"/>
      <c r="E157" s="686"/>
      <c r="F157" s="686"/>
      <c r="G157" s="687"/>
      <c r="H157" s="686"/>
      <c r="I157" s="686"/>
      <c r="J157" s="687"/>
      <c r="K157" s="686"/>
      <c r="L157" s="686"/>
      <c r="M157" s="687"/>
      <c r="N157" s="688"/>
      <c r="O157" s="689"/>
      <c r="P157" s="689"/>
      <c r="Q157" s="690"/>
      <c r="R157" s="689"/>
      <c r="S157" s="689"/>
      <c r="T157" s="690"/>
      <c r="U157" s="689"/>
      <c r="V157" s="689"/>
      <c r="W157" s="690"/>
      <c r="X157" s="689"/>
      <c r="Y157" s="689"/>
    </row>
    <row r="158" spans="2:25">
      <c r="B158" s="686"/>
      <c r="C158" s="686"/>
      <c r="D158" s="687"/>
      <c r="E158" s="686"/>
      <c r="F158" s="686"/>
      <c r="G158" s="687"/>
      <c r="H158" s="686"/>
      <c r="I158" s="686"/>
      <c r="J158" s="687"/>
      <c r="K158" s="686"/>
      <c r="L158" s="686"/>
      <c r="M158" s="687"/>
      <c r="N158" s="688"/>
      <c r="O158" s="689"/>
      <c r="P158" s="689"/>
      <c r="Q158" s="690"/>
      <c r="R158" s="689"/>
      <c r="S158" s="689"/>
      <c r="T158" s="690"/>
      <c r="U158" s="689"/>
      <c r="V158" s="689"/>
      <c r="W158" s="690"/>
      <c r="X158" s="689"/>
      <c r="Y158" s="689"/>
    </row>
    <row r="159" spans="2:25">
      <c r="B159" s="686"/>
      <c r="C159" s="686"/>
      <c r="D159" s="687"/>
      <c r="E159" s="686"/>
      <c r="F159" s="686"/>
      <c r="G159" s="687"/>
      <c r="H159" s="686"/>
      <c r="I159" s="686"/>
      <c r="J159" s="687"/>
      <c r="K159" s="686"/>
      <c r="L159" s="686"/>
      <c r="M159" s="687"/>
      <c r="N159" s="688"/>
      <c r="O159" s="689"/>
      <c r="P159" s="689"/>
      <c r="Q159" s="690"/>
      <c r="R159" s="689"/>
      <c r="S159" s="689"/>
      <c r="T159" s="690"/>
      <c r="U159" s="689"/>
      <c r="V159" s="689"/>
      <c r="W159" s="690"/>
      <c r="X159" s="689"/>
      <c r="Y159" s="689"/>
    </row>
    <row r="160" spans="2:25">
      <c r="B160" s="686"/>
      <c r="C160" s="686"/>
      <c r="D160" s="687"/>
      <c r="E160" s="686"/>
      <c r="F160" s="686"/>
      <c r="G160" s="687"/>
      <c r="H160" s="686"/>
      <c r="I160" s="686"/>
      <c r="J160" s="687"/>
      <c r="K160" s="686"/>
      <c r="L160" s="686"/>
      <c r="M160" s="687"/>
      <c r="N160" s="688"/>
      <c r="O160" s="689"/>
      <c r="P160" s="689"/>
      <c r="Q160" s="690"/>
      <c r="R160" s="689"/>
      <c r="S160" s="689"/>
      <c r="T160" s="690"/>
      <c r="U160" s="689"/>
      <c r="V160" s="689"/>
      <c r="W160" s="690"/>
      <c r="X160" s="689"/>
      <c r="Y160" s="689"/>
    </row>
    <row r="161" spans="2:25">
      <c r="B161" s="686"/>
      <c r="C161" s="686"/>
      <c r="D161" s="687"/>
      <c r="E161" s="686"/>
      <c r="F161" s="686"/>
      <c r="G161" s="687"/>
      <c r="H161" s="686"/>
      <c r="I161" s="686"/>
      <c r="J161" s="687"/>
      <c r="K161" s="686"/>
      <c r="L161" s="686"/>
      <c r="M161" s="687"/>
      <c r="N161" s="688"/>
      <c r="O161" s="689"/>
      <c r="P161" s="689"/>
      <c r="Q161" s="690"/>
      <c r="R161" s="689"/>
      <c r="S161" s="689"/>
      <c r="T161" s="690"/>
      <c r="U161" s="689"/>
      <c r="V161" s="689"/>
      <c r="W161" s="690"/>
      <c r="X161" s="689"/>
      <c r="Y161" s="689"/>
    </row>
    <row r="162" spans="2:25">
      <c r="B162" s="686"/>
      <c r="C162" s="686"/>
      <c r="D162" s="687"/>
      <c r="E162" s="686"/>
      <c r="F162" s="686"/>
      <c r="G162" s="687"/>
      <c r="H162" s="686"/>
      <c r="I162" s="686"/>
      <c r="J162" s="687"/>
      <c r="K162" s="686"/>
      <c r="L162" s="686"/>
      <c r="M162" s="687"/>
      <c r="N162" s="688"/>
      <c r="O162" s="689"/>
      <c r="P162" s="689"/>
      <c r="Q162" s="690"/>
      <c r="R162" s="689"/>
      <c r="S162" s="689"/>
      <c r="T162" s="690"/>
      <c r="U162" s="689"/>
      <c r="V162" s="689"/>
      <c r="W162" s="690"/>
      <c r="X162" s="689"/>
      <c r="Y162" s="689"/>
    </row>
    <row r="163" spans="2:25">
      <c r="B163" s="686"/>
      <c r="C163" s="686"/>
      <c r="D163" s="687"/>
      <c r="E163" s="686"/>
      <c r="F163" s="686"/>
      <c r="G163" s="687"/>
      <c r="H163" s="686"/>
      <c r="I163" s="686"/>
      <c r="J163" s="687"/>
      <c r="K163" s="686"/>
      <c r="L163" s="686"/>
      <c r="M163" s="687"/>
      <c r="N163" s="688"/>
      <c r="O163" s="689"/>
      <c r="P163" s="689"/>
      <c r="Q163" s="690"/>
      <c r="R163" s="689"/>
      <c r="S163" s="689"/>
      <c r="T163" s="690"/>
      <c r="U163" s="689"/>
      <c r="V163" s="689"/>
      <c r="W163" s="690"/>
      <c r="X163" s="689"/>
      <c r="Y163" s="689"/>
    </row>
    <row r="164" spans="2:25">
      <c r="B164" s="686"/>
      <c r="C164" s="686"/>
      <c r="D164" s="687"/>
      <c r="E164" s="686"/>
      <c r="F164" s="686"/>
      <c r="G164" s="687"/>
      <c r="H164" s="686"/>
      <c r="I164" s="686"/>
      <c r="J164" s="687"/>
      <c r="K164" s="686"/>
      <c r="L164" s="686"/>
      <c r="M164" s="687"/>
      <c r="N164" s="688"/>
      <c r="O164" s="689"/>
      <c r="P164" s="689"/>
      <c r="Q164" s="690"/>
      <c r="R164" s="689"/>
      <c r="S164" s="689"/>
      <c r="T164" s="690"/>
      <c r="U164" s="689"/>
      <c r="V164" s="689"/>
      <c r="W164" s="690"/>
      <c r="X164" s="689"/>
      <c r="Y164" s="689"/>
    </row>
    <row r="165" spans="2:25">
      <c r="B165" s="686"/>
      <c r="C165" s="686"/>
      <c r="D165" s="687"/>
      <c r="E165" s="686"/>
      <c r="F165" s="686"/>
      <c r="G165" s="687"/>
      <c r="H165" s="686"/>
      <c r="I165" s="686"/>
      <c r="J165" s="687"/>
      <c r="K165" s="686"/>
      <c r="L165" s="686"/>
      <c r="M165" s="687"/>
      <c r="N165" s="688"/>
      <c r="O165" s="689"/>
      <c r="P165" s="689"/>
      <c r="Q165" s="690"/>
      <c r="R165" s="689"/>
      <c r="S165" s="689"/>
      <c r="T165" s="690"/>
      <c r="U165" s="689"/>
      <c r="V165" s="689"/>
      <c r="W165" s="690"/>
      <c r="X165" s="689"/>
      <c r="Y165" s="689"/>
    </row>
    <row r="166" spans="2:25">
      <c r="B166" s="686"/>
      <c r="C166" s="686"/>
      <c r="D166" s="687"/>
      <c r="E166" s="686"/>
      <c r="F166" s="686"/>
      <c r="G166" s="687"/>
      <c r="H166" s="686"/>
      <c r="I166" s="686"/>
      <c r="J166" s="687"/>
      <c r="K166" s="686"/>
      <c r="L166" s="686"/>
      <c r="M166" s="687"/>
      <c r="N166" s="688"/>
      <c r="O166" s="689"/>
      <c r="P166" s="689"/>
      <c r="Q166" s="690"/>
      <c r="R166" s="689"/>
      <c r="S166" s="689"/>
      <c r="T166" s="690"/>
      <c r="U166" s="689"/>
      <c r="V166" s="689"/>
      <c r="W166" s="690"/>
      <c r="X166" s="689"/>
      <c r="Y166" s="689"/>
    </row>
    <row r="167" spans="2:25">
      <c r="B167" s="686"/>
      <c r="C167" s="686"/>
      <c r="D167" s="687"/>
      <c r="E167" s="686"/>
      <c r="F167" s="686"/>
      <c r="G167" s="687"/>
      <c r="H167" s="686"/>
      <c r="I167" s="686"/>
      <c r="J167" s="687"/>
      <c r="K167" s="686"/>
      <c r="L167" s="686"/>
      <c r="M167" s="687"/>
      <c r="N167" s="688"/>
      <c r="O167" s="689"/>
      <c r="P167" s="689"/>
      <c r="Q167" s="690"/>
      <c r="R167" s="689"/>
      <c r="S167" s="689"/>
      <c r="T167" s="690"/>
      <c r="U167" s="689"/>
      <c r="V167" s="689"/>
      <c r="W167" s="690"/>
      <c r="X167" s="689"/>
      <c r="Y167" s="689"/>
    </row>
    <row r="168" spans="2:25">
      <c r="B168" s="686"/>
      <c r="C168" s="686"/>
      <c r="D168" s="687"/>
      <c r="E168" s="686"/>
      <c r="F168" s="686"/>
      <c r="G168" s="687"/>
      <c r="H168" s="686"/>
      <c r="I168" s="686"/>
      <c r="J168" s="687"/>
      <c r="K168" s="686"/>
      <c r="L168" s="686"/>
      <c r="M168" s="687"/>
      <c r="N168" s="688"/>
      <c r="O168" s="689"/>
      <c r="P168" s="689"/>
      <c r="Q168" s="690"/>
      <c r="R168" s="689"/>
      <c r="S168" s="689"/>
      <c r="T168" s="690"/>
      <c r="U168" s="689"/>
      <c r="V168" s="689"/>
      <c r="W168" s="690"/>
      <c r="X168" s="689"/>
      <c r="Y168" s="689"/>
    </row>
    <row r="169" spans="2:25">
      <c r="B169" s="686"/>
      <c r="C169" s="686"/>
      <c r="D169" s="687"/>
      <c r="E169" s="686"/>
      <c r="F169" s="686"/>
      <c r="G169" s="687"/>
      <c r="H169" s="686"/>
      <c r="I169" s="686"/>
      <c r="J169" s="687"/>
      <c r="K169" s="686"/>
      <c r="L169" s="686"/>
      <c r="M169" s="687"/>
      <c r="N169" s="688"/>
      <c r="O169" s="689"/>
      <c r="P169" s="689"/>
      <c r="Q169" s="690"/>
      <c r="R169" s="689"/>
      <c r="S169" s="689"/>
      <c r="T169" s="690"/>
      <c r="U169" s="689"/>
      <c r="V169" s="689"/>
      <c r="W169" s="690"/>
      <c r="X169" s="689"/>
      <c r="Y169" s="689"/>
    </row>
    <row r="170" spans="2:25">
      <c r="B170" s="686"/>
      <c r="C170" s="686"/>
      <c r="D170" s="687"/>
      <c r="E170" s="686"/>
      <c r="F170" s="686"/>
      <c r="G170" s="687"/>
      <c r="H170" s="686"/>
      <c r="I170" s="686"/>
      <c r="J170" s="687"/>
      <c r="K170" s="686"/>
      <c r="L170" s="686"/>
      <c r="M170" s="687"/>
      <c r="N170" s="688"/>
      <c r="O170" s="689"/>
      <c r="P170" s="689"/>
      <c r="Q170" s="690"/>
      <c r="R170" s="689"/>
      <c r="S170" s="689"/>
      <c r="T170" s="690"/>
      <c r="U170" s="689"/>
      <c r="V170" s="689"/>
      <c r="W170" s="690"/>
      <c r="X170" s="689"/>
      <c r="Y170" s="689"/>
    </row>
    <row r="171" spans="2:25">
      <c r="B171" s="686"/>
      <c r="C171" s="686"/>
      <c r="D171" s="687"/>
      <c r="E171" s="686"/>
      <c r="F171" s="686"/>
      <c r="G171" s="687"/>
      <c r="H171" s="686"/>
      <c r="I171" s="686"/>
      <c r="J171" s="687"/>
      <c r="K171" s="686"/>
      <c r="L171" s="686"/>
      <c r="M171" s="687"/>
      <c r="N171" s="688"/>
      <c r="O171" s="689"/>
      <c r="P171" s="689"/>
      <c r="Q171" s="690"/>
      <c r="R171" s="689"/>
      <c r="S171" s="689"/>
      <c r="T171" s="690"/>
      <c r="U171" s="689"/>
      <c r="V171" s="689"/>
      <c r="W171" s="690"/>
      <c r="X171" s="689"/>
      <c r="Y171" s="689"/>
    </row>
    <row r="172" spans="2:25">
      <c r="B172" s="686"/>
      <c r="C172" s="686"/>
      <c r="D172" s="687"/>
      <c r="E172" s="686"/>
      <c r="F172" s="686"/>
      <c r="G172" s="687"/>
      <c r="H172" s="686"/>
      <c r="I172" s="686"/>
      <c r="J172" s="687"/>
      <c r="K172" s="686"/>
      <c r="L172" s="686"/>
      <c r="M172" s="687"/>
      <c r="N172" s="688"/>
      <c r="O172" s="689"/>
      <c r="P172" s="689"/>
      <c r="Q172" s="690"/>
      <c r="R172" s="689"/>
      <c r="S172" s="689"/>
      <c r="T172" s="690"/>
      <c r="U172" s="689"/>
      <c r="V172" s="689"/>
      <c r="W172" s="690"/>
      <c r="X172" s="689"/>
      <c r="Y172" s="689"/>
    </row>
    <row r="173" spans="2:25">
      <c r="B173" s="686"/>
      <c r="C173" s="686"/>
      <c r="D173" s="687"/>
      <c r="E173" s="686"/>
      <c r="F173" s="686"/>
      <c r="G173" s="687"/>
      <c r="H173" s="686"/>
      <c r="I173" s="686"/>
      <c r="J173" s="687"/>
      <c r="K173" s="686"/>
      <c r="L173" s="686"/>
      <c r="M173" s="687"/>
      <c r="N173" s="688"/>
      <c r="O173" s="689"/>
      <c r="P173" s="689"/>
      <c r="Q173" s="690"/>
      <c r="R173" s="689"/>
      <c r="S173" s="689"/>
      <c r="T173" s="690"/>
      <c r="U173" s="689"/>
      <c r="V173" s="689"/>
      <c r="W173" s="690"/>
      <c r="X173" s="689"/>
      <c r="Y173" s="689"/>
    </row>
    <row r="174" spans="2:25">
      <c r="B174" s="686"/>
      <c r="C174" s="686"/>
      <c r="D174" s="687"/>
      <c r="E174" s="686"/>
      <c r="F174" s="686"/>
      <c r="G174" s="687"/>
      <c r="H174" s="686"/>
      <c r="I174" s="686"/>
      <c r="J174" s="687"/>
      <c r="K174" s="686"/>
      <c r="L174" s="686"/>
      <c r="M174" s="687"/>
      <c r="N174" s="688"/>
      <c r="O174" s="689"/>
      <c r="P174" s="689"/>
      <c r="Q174" s="690"/>
      <c r="R174" s="689"/>
      <c r="S174" s="689"/>
      <c r="T174" s="690"/>
      <c r="U174" s="689"/>
      <c r="V174" s="689"/>
      <c r="W174" s="690"/>
      <c r="X174" s="689"/>
      <c r="Y174" s="689"/>
    </row>
    <row r="175" spans="2:25">
      <c r="B175" s="686"/>
      <c r="C175" s="686"/>
      <c r="D175" s="687"/>
      <c r="E175" s="686"/>
      <c r="F175" s="686"/>
      <c r="G175" s="687"/>
      <c r="H175" s="686"/>
      <c r="I175" s="686"/>
      <c r="J175" s="687"/>
      <c r="K175" s="686"/>
      <c r="L175" s="686"/>
      <c r="M175" s="687"/>
      <c r="N175" s="688"/>
      <c r="O175" s="689"/>
      <c r="P175" s="689"/>
      <c r="Q175" s="690"/>
      <c r="R175" s="689"/>
      <c r="S175" s="689"/>
      <c r="T175" s="690"/>
      <c r="U175" s="689"/>
      <c r="V175" s="689"/>
      <c r="W175" s="690"/>
      <c r="X175" s="689"/>
      <c r="Y175" s="689"/>
    </row>
    <row r="176" spans="2:25">
      <c r="B176" s="686"/>
      <c r="C176" s="686"/>
      <c r="D176" s="687"/>
      <c r="E176" s="686"/>
      <c r="F176" s="686"/>
      <c r="G176" s="687"/>
      <c r="H176" s="686"/>
      <c r="I176" s="686"/>
      <c r="J176" s="687"/>
      <c r="K176" s="686"/>
      <c r="L176" s="686"/>
      <c r="M176" s="687"/>
      <c r="N176" s="688"/>
      <c r="O176" s="689"/>
      <c r="P176" s="689"/>
      <c r="Q176" s="690"/>
      <c r="R176" s="689"/>
      <c r="S176" s="689"/>
      <c r="T176" s="690"/>
      <c r="U176" s="689"/>
      <c r="V176" s="689"/>
      <c r="W176" s="690"/>
      <c r="X176" s="689"/>
      <c r="Y176" s="689"/>
    </row>
    <row r="177" spans="2:25">
      <c r="B177" s="686"/>
      <c r="C177" s="686"/>
      <c r="D177" s="687"/>
      <c r="E177" s="686"/>
      <c r="F177" s="686"/>
      <c r="G177" s="687"/>
      <c r="H177" s="686"/>
      <c r="I177" s="686"/>
      <c r="J177" s="687"/>
      <c r="K177" s="686"/>
      <c r="L177" s="686"/>
      <c r="M177" s="687"/>
      <c r="N177" s="688"/>
      <c r="O177" s="689"/>
      <c r="P177" s="689"/>
      <c r="Q177" s="690"/>
      <c r="R177" s="689"/>
      <c r="S177" s="689"/>
      <c r="T177" s="690"/>
      <c r="U177" s="689"/>
      <c r="V177" s="689"/>
      <c r="W177" s="690"/>
      <c r="X177" s="689"/>
      <c r="Y177" s="689"/>
    </row>
    <row r="178" spans="2:25">
      <c r="B178" s="686"/>
      <c r="C178" s="686"/>
      <c r="D178" s="687"/>
      <c r="E178" s="686"/>
      <c r="F178" s="686"/>
      <c r="G178" s="687"/>
      <c r="H178" s="686"/>
      <c r="I178" s="686"/>
      <c r="J178" s="687"/>
      <c r="K178" s="686"/>
      <c r="L178" s="686"/>
      <c r="M178" s="687"/>
      <c r="N178" s="688"/>
      <c r="O178" s="689"/>
      <c r="P178" s="689"/>
      <c r="Q178" s="690"/>
      <c r="R178" s="689"/>
      <c r="S178" s="689"/>
      <c r="T178" s="690"/>
      <c r="U178" s="689"/>
      <c r="V178" s="689"/>
      <c r="W178" s="690"/>
      <c r="X178" s="689"/>
      <c r="Y178" s="689"/>
    </row>
    <row r="179" spans="2:25">
      <c r="B179" s="686"/>
      <c r="C179" s="686"/>
      <c r="D179" s="687"/>
      <c r="E179" s="686"/>
      <c r="F179" s="686"/>
      <c r="G179" s="687"/>
      <c r="H179" s="686"/>
      <c r="I179" s="686"/>
      <c r="J179" s="687"/>
      <c r="K179" s="686"/>
      <c r="L179" s="686"/>
      <c r="M179" s="687"/>
      <c r="N179" s="688"/>
      <c r="O179" s="689"/>
      <c r="P179" s="689"/>
      <c r="Q179" s="690"/>
      <c r="R179" s="689"/>
      <c r="S179" s="689"/>
      <c r="T179" s="690"/>
      <c r="U179" s="689"/>
      <c r="V179" s="689"/>
      <c r="W179" s="690"/>
      <c r="X179" s="689"/>
      <c r="Y179" s="689"/>
    </row>
    <row r="180" spans="2:25">
      <c r="B180" s="171"/>
      <c r="C180" s="171"/>
      <c r="D180" s="172"/>
      <c r="E180" s="171"/>
      <c r="F180" s="171"/>
      <c r="G180" s="172"/>
      <c r="H180" s="171"/>
      <c r="I180" s="171"/>
      <c r="J180" s="172"/>
      <c r="K180" s="171"/>
      <c r="L180" s="171"/>
      <c r="M180" s="165"/>
      <c r="O180" s="158"/>
      <c r="P180" s="158"/>
      <c r="Q180" s="159"/>
      <c r="R180" s="158"/>
      <c r="S180" s="158"/>
      <c r="T180" s="159"/>
      <c r="U180" s="158"/>
      <c r="V180" s="158"/>
      <c r="W180" s="159"/>
      <c r="X180" s="158"/>
      <c r="Y180" s="158"/>
    </row>
    <row r="181" spans="2:25">
      <c r="B181" s="171"/>
      <c r="C181" s="171"/>
      <c r="D181" s="172"/>
      <c r="E181" s="171"/>
      <c r="F181" s="171"/>
      <c r="G181" s="172"/>
      <c r="H181" s="171"/>
      <c r="I181" s="171"/>
      <c r="J181" s="172"/>
      <c r="K181" s="171"/>
      <c r="L181" s="171"/>
      <c r="M181" s="165"/>
      <c r="O181" s="158"/>
      <c r="P181" s="158"/>
      <c r="Q181" s="159"/>
      <c r="R181" s="158"/>
      <c r="S181" s="158"/>
      <c r="T181" s="159"/>
      <c r="U181" s="158"/>
      <c r="V181" s="158"/>
      <c r="W181" s="159"/>
      <c r="X181" s="158"/>
      <c r="Y181" s="158"/>
    </row>
    <row r="182" spans="2:25">
      <c r="B182" s="171"/>
      <c r="C182" s="171"/>
      <c r="D182" s="172"/>
      <c r="E182" s="171"/>
      <c r="F182" s="171"/>
      <c r="G182" s="172"/>
      <c r="H182" s="171"/>
      <c r="I182" s="171"/>
      <c r="J182" s="172"/>
      <c r="K182" s="171"/>
      <c r="L182" s="171"/>
      <c r="M182" s="165"/>
      <c r="O182" s="158"/>
      <c r="P182" s="158"/>
      <c r="Q182" s="159"/>
      <c r="R182" s="158"/>
      <c r="S182" s="158"/>
      <c r="T182" s="159"/>
      <c r="U182" s="158"/>
      <c r="V182" s="158"/>
      <c r="W182" s="159"/>
      <c r="X182" s="158"/>
      <c r="Y182" s="158"/>
    </row>
    <row r="183" spans="2:25">
      <c r="B183" s="171"/>
      <c r="C183" s="171"/>
      <c r="D183" s="172"/>
      <c r="E183" s="171"/>
      <c r="F183" s="171"/>
      <c r="G183" s="172"/>
      <c r="H183" s="171"/>
      <c r="I183" s="171"/>
      <c r="J183" s="172"/>
      <c r="K183" s="171"/>
      <c r="L183" s="171"/>
      <c r="M183" s="165"/>
      <c r="O183" s="158"/>
      <c r="P183" s="158"/>
      <c r="Q183" s="159"/>
      <c r="R183" s="158"/>
      <c r="S183" s="158"/>
      <c r="T183" s="159"/>
      <c r="U183" s="158"/>
      <c r="V183" s="158"/>
      <c r="W183" s="159"/>
      <c r="X183" s="158"/>
      <c r="Y183" s="158"/>
    </row>
    <row r="184" spans="2:25">
      <c r="B184" s="171"/>
      <c r="C184" s="171"/>
      <c r="D184" s="172"/>
      <c r="E184" s="171"/>
      <c r="F184" s="171"/>
      <c r="G184" s="172"/>
      <c r="H184" s="171"/>
      <c r="I184" s="171"/>
      <c r="J184" s="172"/>
      <c r="K184" s="171"/>
      <c r="L184" s="171"/>
      <c r="M184" s="165"/>
      <c r="O184" s="158"/>
      <c r="P184" s="158"/>
      <c r="Q184" s="159"/>
      <c r="R184" s="158"/>
      <c r="S184" s="158"/>
      <c r="T184" s="159"/>
      <c r="U184" s="158"/>
      <c r="V184" s="158"/>
      <c r="W184" s="159"/>
      <c r="X184" s="158"/>
      <c r="Y184" s="158"/>
    </row>
    <row r="185" spans="2:25">
      <c r="B185" s="171"/>
      <c r="C185" s="171"/>
      <c r="D185" s="172"/>
      <c r="E185" s="171"/>
      <c r="F185" s="171"/>
      <c r="G185" s="172"/>
      <c r="H185" s="171"/>
      <c r="I185" s="171"/>
      <c r="J185" s="172"/>
      <c r="K185" s="171"/>
      <c r="L185" s="171"/>
      <c r="M185" s="165"/>
      <c r="O185" s="158"/>
      <c r="P185" s="158"/>
      <c r="Q185" s="159"/>
      <c r="R185" s="158"/>
      <c r="S185" s="158"/>
      <c r="T185" s="159"/>
      <c r="U185" s="158"/>
      <c r="V185" s="158"/>
      <c r="W185" s="159"/>
      <c r="X185" s="158"/>
      <c r="Y185" s="158"/>
    </row>
    <row r="186" spans="2:25">
      <c r="B186" s="171"/>
      <c r="C186" s="171"/>
      <c r="D186" s="172"/>
      <c r="E186" s="171"/>
      <c r="F186" s="171"/>
      <c r="G186" s="172"/>
      <c r="H186" s="171"/>
      <c r="I186" s="171"/>
      <c r="J186" s="172"/>
      <c r="K186" s="171"/>
      <c r="L186" s="171"/>
      <c r="M186" s="165"/>
      <c r="O186" s="158"/>
      <c r="P186" s="158"/>
      <c r="Q186" s="159"/>
      <c r="R186" s="158"/>
      <c r="S186" s="158"/>
      <c r="T186" s="159"/>
      <c r="U186" s="158"/>
      <c r="V186" s="158"/>
      <c r="W186" s="159"/>
      <c r="X186" s="158"/>
      <c r="Y186" s="158"/>
    </row>
    <row r="187" spans="2:25">
      <c r="B187" s="171"/>
      <c r="C187" s="171"/>
      <c r="D187" s="172"/>
      <c r="E187" s="171"/>
      <c r="F187" s="171"/>
      <c r="G187" s="172"/>
      <c r="H187" s="171"/>
      <c r="I187" s="171"/>
      <c r="J187" s="172"/>
      <c r="K187" s="171"/>
      <c r="L187" s="171"/>
      <c r="M187" s="165"/>
      <c r="O187" s="158"/>
      <c r="P187" s="158"/>
      <c r="Q187" s="159"/>
      <c r="R187" s="158"/>
      <c r="S187" s="158"/>
      <c r="T187" s="159"/>
      <c r="U187" s="158"/>
      <c r="V187" s="158"/>
      <c r="W187" s="159"/>
      <c r="X187" s="158"/>
      <c r="Y187" s="158"/>
    </row>
    <row r="188" spans="2:25">
      <c r="B188" s="171"/>
      <c r="C188" s="171"/>
      <c r="D188" s="172"/>
      <c r="E188" s="171"/>
      <c r="F188" s="171"/>
      <c r="G188" s="172"/>
      <c r="H188" s="171"/>
      <c r="I188" s="171"/>
      <c r="J188" s="172"/>
      <c r="K188" s="171"/>
      <c r="L188" s="171"/>
      <c r="M188" s="165"/>
      <c r="O188" s="158"/>
      <c r="P188" s="158"/>
      <c r="Q188" s="159"/>
      <c r="R188" s="158"/>
      <c r="S188" s="158"/>
      <c r="T188" s="159"/>
      <c r="U188" s="158"/>
      <c r="V188" s="158"/>
      <c r="W188" s="159"/>
      <c r="X188" s="158"/>
      <c r="Y188" s="158"/>
    </row>
    <row r="189" spans="2:25">
      <c r="B189" s="171"/>
      <c r="C189" s="171"/>
      <c r="D189" s="172"/>
      <c r="E189" s="171"/>
      <c r="F189" s="171"/>
      <c r="G189" s="172"/>
      <c r="H189" s="171"/>
      <c r="I189" s="171"/>
      <c r="J189" s="172"/>
      <c r="K189" s="171"/>
      <c r="L189" s="171"/>
      <c r="M189" s="165"/>
      <c r="O189" s="158"/>
      <c r="P189" s="158"/>
      <c r="Q189" s="159"/>
      <c r="R189" s="158"/>
      <c r="S189" s="158"/>
      <c r="T189" s="159"/>
      <c r="U189" s="158"/>
      <c r="V189" s="158"/>
      <c r="W189" s="159"/>
      <c r="X189" s="158"/>
      <c r="Y189" s="158"/>
    </row>
    <row r="190" spans="2:25">
      <c r="B190" s="171"/>
      <c r="C190" s="171"/>
      <c r="D190" s="172"/>
      <c r="E190" s="171"/>
      <c r="F190" s="171"/>
      <c r="G190" s="172"/>
      <c r="H190" s="171"/>
      <c r="I190" s="171"/>
      <c r="J190" s="172"/>
      <c r="K190" s="171"/>
      <c r="L190" s="171"/>
      <c r="M190" s="165"/>
      <c r="O190" s="158"/>
      <c r="P190" s="158"/>
      <c r="Q190" s="159"/>
      <c r="R190" s="158"/>
      <c r="S190" s="158"/>
      <c r="T190" s="159"/>
      <c r="U190" s="158"/>
      <c r="V190" s="158"/>
      <c r="W190" s="159"/>
      <c r="X190" s="158"/>
      <c r="Y190" s="158"/>
    </row>
    <row r="191" spans="2:25">
      <c r="B191" s="171"/>
      <c r="C191" s="171"/>
      <c r="D191" s="172"/>
      <c r="E191" s="171"/>
      <c r="F191" s="171"/>
      <c r="G191" s="172"/>
      <c r="H191" s="171"/>
      <c r="I191" s="171"/>
      <c r="J191" s="172"/>
      <c r="K191" s="171"/>
      <c r="L191" s="171"/>
      <c r="M191" s="165"/>
      <c r="O191" s="158"/>
      <c r="P191" s="158"/>
      <c r="Q191" s="159"/>
      <c r="R191" s="158"/>
      <c r="S191" s="158"/>
      <c r="T191" s="159"/>
      <c r="U191" s="158"/>
      <c r="V191" s="158"/>
      <c r="W191" s="159"/>
      <c r="X191" s="158"/>
      <c r="Y191" s="158"/>
    </row>
    <row r="192" spans="2:25">
      <c r="B192" s="171"/>
      <c r="C192" s="171"/>
      <c r="D192" s="172"/>
      <c r="E192" s="171"/>
      <c r="F192" s="171"/>
      <c r="G192" s="172"/>
      <c r="H192" s="171"/>
      <c r="I192" s="171"/>
      <c r="J192" s="172"/>
      <c r="K192" s="171"/>
      <c r="L192" s="171"/>
      <c r="M192" s="165"/>
      <c r="O192" s="158"/>
      <c r="P192" s="158"/>
      <c r="Q192" s="159"/>
      <c r="R192" s="158"/>
      <c r="S192" s="158"/>
      <c r="T192" s="159"/>
      <c r="U192" s="158"/>
      <c r="V192" s="158"/>
      <c r="W192" s="159"/>
      <c r="X192" s="158"/>
      <c r="Y192" s="158"/>
    </row>
    <row r="193" spans="2:25">
      <c r="B193" s="171"/>
      <c r="C193" s="171"/>
      <c r="D193" s="172"/>
      <c r="E193" s="171"/>
      <c r="F193" s="171"/>
      <c r="G193" s="172"/>
      <c r="H193" s="171"/>
      <c r="I193" s="171"/>
      <c r="J193" s="172"/>
      <c r="K193" s="171"/>
      <c r="L193" s="171"/>
      <c r="M193" s="165"/>
      <c r="O193" s="158"/>
      <c r="P193" s="158"/>
      <c r="Q193" s="159"/>
      <c r="R193" s="158"/>
      <c r="S193" s="158"/>
      <c r="T193" s="159"/>
      <c r="U193" s="158"/>
      <c r="V193" s="158"/>
      <c r="W193" s="159"/>
      <c r="X193" s="158"/>
      <c r="Y193" s="158"/>
    </row>
    <row r="194" spans="2:25">
      <c r="B194" s="171"/>
      <c r="C194" s="171"/>
      <c r="D194" s="172"/>
      <c r="E194" s="171"/>
      <c r="F194" s="171"/>
      <c r="G194" s="172"/>
      <c r="H194" s="171"/>
      <c r="I194" s="171"/>
      <c r="J194" s="172"/>
      <c r="K194" s="171"/>
      <c r="L194" s="171"/>
      <c r="M194" s="165"/>
      <c r="O194" s="158"/>
      <c r="P194" s="158"/>
      <c r="Q194" s="159"/>
      <c r="R194" s="158"/>
      <c r="S194" s="158"/>
      <c r="T194" s="159"/>
      <c r="U194" s="158"/>
      <c r="V194" s="158"/>
      <c r="W194" s="159"/>
      <c r="X194" s="158"/>
      <c r="Y194" s="158"/>
    </row>
    <row r="195" spans="2:25">
      <c r="B195" s="171"/>
      <c r="C195" s="171"/>
      <c r="D195" s="172"/>
      <c r="E195" s="171"/>
      <c r="F195" s="171"/>
      <c r="G195" s="172"/>
      <c r="H195" s="171"/>
      <c r="I195" s="171"/>
      <c r="J195" s="172"/>
      <c r="K195" s="171"/>
      <c r="L195" s="171"/>
      <c r="M195" s="165"/>
      <c r="O195" s="158"/>
      <c r="P195" s="158"/>
      <c r="Q195" s="159"/>
      <c r="R195" s="158"/>
      <c r="S195" s="158"/>
      <c r="T195" s="159"/>
      <c r="U195" s="158"/>
      <c r="V195" s="158"/>
      <c r="W195" s="159"/>
      <c r="X195" s="158"/>
      <c r="Y195" s="158"/>
    </row>
    <row r="196" spans="2:25">
      <c r="B196" s="171"/>
      <c r="C196" s="171"/>
      <c r="D196" s="172"/>
      <c r="E196" s="171"/>
      <c r="F196" s="171"/>
      <c r="G196" s="172"/>
      <c r="H196" s="171"/>
      <c r="I196" s="171"/>
      <c r="J196" s="172"/>
      <c r="K196" s="171"/>
      <c r="L196" s="171"/>
      <c r="M196" s="165"/>
      <c r="O196" s="158"/>
      <c r="P196" s="158"/>
      <c r="Q196" s="159"/>
      <c r="R196" s="158"/>
      <c r="S196" s="158"/>
      <c r="T196" s="159"/>
      <c r="U196" s="158"/>
      <c r="V196" s="158"/>
      <c r="W196" s="159"/>
      <c r="X196" s="158"/>
      <c r="Y196" s="158"/>
    </row>
    <row r="197" spans="2:25">
      <c r="B197" s="171"/>
      <c r="C197" s="171"/>
      <c r="D197" s="172"/>
      <c r="E197" s="171"/>
      <c r="F197" s="171"/>
      <c r="G197" s="172"/>
      <c r="H197" s="171"/>
      <c r="I197" s="171"/>
      <c r="J197" s="172"/>
      <c r="K197" s="171"/>
      <c r="L197" s="171"/>
      <c r="M197" s="165"/>
      <c r="O197" s="158"/>
      <c r="P197" s="158"/>
      <c r="Q197" s="159"/>
      <c r="R197" s="158"/>
      <c r="S197" s="158"/>
      <c r="T197" s="159"/>
      <c r="U197" s="158"/>
      <c r="V197" s="158"/>
      <c r="W197" s="159"/>
      <c r="X197" s="158"/>
      <c r="Y197" s="158"/>
    </row>
    <row r="198" spans="2:25">
      <c r="B198" s="171"/>
      <c r="C198" s="171"/>
      <c r="D198" s="172"/>
      <c r="E198" s="171"/>
      <c r="F198" s="171"/>
      <c r="G198" s="172"/>
      <c r="H198" s="171"/>
      <c r="I198" s="171"/>
      <c r="J198" s="172"/>
      <c r="K198" s="171"/>
      <c r="L198" s="171"/>
      <c r="M198" s="165"/>
      <c r="O198" s="158"/>
      <c r="P198" s="158"/>
      <c r="Q198" s="159"/>
      <c r="R198" s="158"/>
      <c r="S198" s="158"/>
      <c r="T198" s="159"/>
      <c r="U198" s="158"/>
      <c r="V198" s="158"/>
      <c r="W198" s="159"/>
      <c r="X198" s="158"/>
      <c r="Y198" s="158"/>
    </row>
    <row r="199" spans="2:25">
      <c r="B199" s="171"/>
      <c r="C199" s="171"/>
      <c r="D199" s="172"/>
      <c r="E199" s="171"/>
      <c r="F199" s="171"/>
      <c r="G199" s="172"/>
      <c r="H199" s="171"/>
      <c r="I199" s="171"/>
      <c r="J199" s="172"/>
      <c r="K199" s="171"/>
      <c r="L199" s="171"/>
      <c r="M199" s="165"/>
      <c r="O199" s="158"/>
      <c r="P199" s="158"/>
      <c r="Q199" s="159"/>
      <c r="R199" s="158"/>
      <c r="S199" s="158"/>
      <c r="T199" s="159"/>
      <c r="U199" s="158"/>
      <c r="V199" s="158"/>
      <c r="W199" s="159"/>
      <c r="X199" s="158"/>
      <c r="Y199" s="158"/>
    </row>
    <row r="200" spans="2:25">
      <c r="B200" s="171"/>
      <c r="C200" s="171"/>
      <c r="D200" s="172"/>
      <c r="E200" s="171"/>
      <c r="F200" s="171"/>
      <c r="G200" s="172"/>
      <c r="H200" s="171"/>
      <c r="I200" s="171"/>
      <c r="J200" s="172"/>
      <c r="K200" s="171"/>
      <c r="L200" s="171"/>
      <c r="M200" s="165"/>
      <c r="O200" s="158"/>
      <c r="P200" s="158"/>
      <c r="Q200" s="159"/>
      <c r="R200" s="158"/>
      <c r="S200" s="158"/>
      <c r="T200" s="159"/>
      <c r="U200" s="158"/>
      <c r="V200" s="158"/>
      <c r="W200" s="159"/>
      <c r="X200" s="158"/>
      <c r="Y200" s="158"/>
    </row>
    <row r="201" spans="2:25">
      <c r="B201" s="171"/>
      <c r="C201" s="171"/>
      <c r="D201" s="172"/>
      <c r="E201" s="171"/>
      <c r="F201" s="171"/>
      <c r="G201" s="172"/>
      <c r="H201" s="171"/>
      <c r="I201" s="171"/>
      <c r="J201" s="172"/>
      <c r="K201" s="171"/>
      <c r="L201" s="171"/>
      <c r="M201" s="165"/>
      <c r="O201" s="158"/>
      <c r="P201" s="158"/>
      <c r="Q201" s="159"/>
      <c r="R201" s="158"/>
      <c r="S201" s="158"/>
      <c r="T201" s="159"/>
      <c r="U201" s="158"/>
      <c r="V201" s="158"/>
      <c r="W201" s="159"/>
      <c r="X201" s="158"/>
      <c r="Y201" s="158"/>
    </row>
    <row r="202" spans="2:25">
      <c r="B202" s="171"/>
      <c r="C202" s="171"/>
      <c r="D202" s="172"/>
      <c r="E202" s="171"/>
      <c r="F202" s="171"/>
      <c r="G202" s="172"/>
      <c r="H202" s="171"/>
      <c r="I202" s="171"/>
      <c r="J202" s="172"/>
      <c r="K202" s="171"/>
      <c r="L202" s="171"/>
      <c r="M202" s="165"/>
      <c r="O202" s="158"/>
      <c r="P202" s="158"/>
      <c r="Q202" s="159"/>
      <c r="R202" s="158"/>
      <c r="S202" s="158"/>
      <c r="T202" s="159"/>
      <c r="U202" s="158"/>
      <c r="V202" s="158"/>
      <c r="W202" s="159"/>
      <c r="X202" s="158"/>
      <c r="Y202" s="158"/>
    </row>
    <row r="203" spans="2:25">
      <c r="B203" s="171"/>
      <c r="C203" s="171"/>
      <c r="D203" s="172"/>
      <c r="E203" s="171"/>
      <c r="F203" s="171"/>
      <c r="G203" s="172"/>
      <c r="H203" s="171"/>
      <c r="I203" s="171"/>
      <c r="J203" s="172"/>
      <c r="K203" s="171"/>
      <c r="L203" s="171"/>
      <c r="M203" s="165"/>
      <c r="O203" s="158"/>
      <c r="P203" s="158"/>
      <c r="Q203" s="159"/>
      <c r="R203" s="158"/>
      <c r="S203" s="158"/>
      <c r="T203" s="159"/>
      <c r="U203" s="158"/>
      <c r="V203" s="158"/>
      <c r="W203" s="159"/>
      <c r="X203" s="158"/>
      <c r="Y203" s="158"/>
    </row>
    <row r="204" spans="2:25">
      <c r="B204" s="171"/>
      <c r="C204" s="171"/>
      <c r="D204" s="172"/>
      <c r="E204" s="171"/>
      <c r="F204" s="171"/>
      <c r="G204" s="172"/>
      <c r="H204" s="171"/>
      <c r="I204" s="171"/>
      <c r="J204" s="172"/>
      <c r="K204" s="171"/>
      <c r="L204" s="171"/>
      <c r="M204" s="165"/>
      <c r="O204" s="158"/>
      <c r="P204" s="158"/>
      <c r="Q204" s="159"/>
      <c r="R204" s="158"/>
      <c r="S204" s="158"/>
      <c r="T204" s="159"/>
      <c r="U204" s="158"/>
      <c r="V204" s="158"/>
      <c r="W204" s="159"/>
      <c r="X204" s="158"/>
      <c r="Y204" s="158"/>
    </row>
    <row r="205" spans="2:25">
      <c r="B205" s="171"/>
      <c r="C205" s="171"/>
      <c r="D205" s="172"/>
      <c r="E205" s="171"/>
      <c r="F205" s="171"/>
      <c r="G205" s="172"/>
      <c r="H205" s="171"/>
      <c r="I205" s="171"/>
      <c r="J205" s="172"/>
      <c r="K205" s="171"/>
      <c r="L205" s="171"/>
      <c r="M205" s="165"/>
      <c r="O205" s="158"/>
      <c r="P205" s="158"/>
      <c r="Q205" s="159"/>
      <c r="R205" s="158"/>
      <c r="S205" s="158"/>
      <c r="T205" s="159"/>
      <c r="U205" s="158"/>
      <c r="V205" s="158"/>
      <c r="W205" s="159"/>
      <c r="X205" s="158"/>
      <c r="Y205" s="158"/>
    </row>
    <row r="206" spans="2:25">
      <c r="B206" s="171"/>
      <c r="C206" s="171"/>
      <c r="D206" s="172"/>
      <c r="E206" s="171"/>
      <c r="F206" s="171"/>
      <c r="G206" s="172"/>
      <c r="H206" s="171"/>
      <c r="I206" s="171"/>
      <c r="J206" s="172"/>
      <c r="K206" s="171"/>
      <c r="L206" s="171"/>
      <c r="M206" s="165"/>
      <c r="O206" s="158"/>
      <c r="P206" s="158"/>
      <c r="Q206" s="159"/>
      <c r="R206" s="158"/>
      <c r="S206" s="158"/>
      <c r="T206" s="159"/>
      <c r="U206" s="158"/>
      <c r="V206" s="158"/>
      <c r="W206" s="159"/>
      <c r="X206" s="158"/>
      <c r="Y206" s="158"/>
    </row>
    <row r="207" spans="2:25">
      <c r="B207" s="171"/>
      <c r="C207" s="171"/>
      <c r="D207" s="172"/>
      <c r="E207" s="171"/>
      <c r="F207" s="171"/>
      <c r="G207" s="172"/>
      <c r="H207" s="171"/>
      <c r="I207" s="171"/>
      <c r="J207" s="172"/>
      <c r="K207" s="171"/>
      <c r="L207" s="171"/>
      <c r="M207" s="165"/>
      <c r="O207" s="158"/>
      <c r="P207" s="158"/>
      <c r="Q207" s="159"/>
      <c r="R207" s="158"/>
      <c r="S207" s="158"/>
      <c r="T207" s="159"/>
      <c r="U207" s="158"/>
      <c r="V207" s="158"/>
      <c r="W207" s="159"/>
      <c r="X207" s="158"/>
      <c r="Y207" s="158"/>
    </row>
    <row r="208" spans="2:25">
      <c r="B208" s="171"/>
      <c r="C208" s="171"/>
      <c r="D208" s="172"/>
      <c r="E208" s="171"/>
      <c r="F208" s="171"/>
      <c r="G208" s="172"/>
      <c r="H208" s="171"/>
      <c r="I208" s="171"/>
      <c r="J208" s="172"/>
      <c r="K208" s="171"/>
      <c r="L208" s="171"/>
      <c r="M208" s="165"/>
      <c r="O208" s="158"/>
      <c r="P208" s="158"/>
      <c r="Q208" s="159"/>
      <c r="R208" s="158"/>
      <c r="S208" s="158"/>
      <c r="T208" s="159"/>
      <c r="U208" s="158"/>
      <c r="V208" s="158"/>
      <c r="W208" s="159"/>
      <c r="X208" s="158"/>
      <c r="Y208" s="158"/>
    </row>
    <row r="209" spans="2:25">
      <c r="B209" s="171"/>
      <c r="C209" s="171"/>
      <c r="D209" s="172"/>
      <c r="E209" s="171"/>
      <c r="F209" s="171"/>
      <c r="G209" s="172"/>
      <c r="H209" s="171"/>
      <c r="I209" s="171"/>
      <c r="J209" s="172"/>
      <c r="K209" s="171"/>
      <c r="L209" s="171"/>
      <c r="M209" s="165"/>
      <c r="O209" s="158"/>
      <c r="P209" s="158"/>
      <c r="Q209" s="159"/>
      <c r="R209" s="158"/>
      <c r="S209" s="158"/>
      <c r="T209" s="159"/>
      <c r="U209" s="158"/>
      <c r="V209" s="158"/>
      <c r="W209" s="159"/>
      <c r="X209" s="158"/>
      <c r="Y209" s="158"/>
    </row>
    <row r="210" spans="2:25">
      <c r="B210" s="171"/>
      <c r="C210" s="171"/>
      <c r="D210" s="172"/>
      <c r="E210" s="171"/>
      <c r="F210" s="171"/>
      <c r="G210" s="172"/>
      <c r="H210" s="171"/>
      <c r="I210" s="171"/>
      <c r="J210" s="172"/>
      <c r="K210" s="171"/>
      <c r="L210" s="171"/>
      <c r="M210" s="165"/>
      <c r="O210" s="158"/>
      <c r="P210" s="158"/>
      <c r="Q210" s="159"/>
      <c r="R210" s="158"/>
      <c r="S210" s="158"/>
      <c r="T210" s="159"/>
      <c r="U210" s="158"/>
      <c r="V210" s="158"/>
      <c r="W210" s="159"/>
      <c r="X210" s="158"/>
      <c r="Y210" s="158"/>
    </row>
    <row r="211" spans="2:25">
      <c r="B211" s="171"/>
      <c r="C211" s="171"/>
      <c r="D211" s="172"/>
      <c r="E211" s="171"/>
      <c r="F211" s="171"/>
      <c r="G211" s="172"/>
      <c r="H211" s="171"/>
      <c r="I211" s="171"/>
      <c r="J211" s="172"/>
      <c r="K211" s="171"/>
      <c r="L211" s="171"/>
      <c r="M211" s="165"/>
      <c r="O211" s="158"/>
      <c r="P211" s="158"/>
      <c r="Q211" s="159"/>
      <c r="R211" s="158"/>
      <c r="S211" s="158"/>
      <c r="T211" s="159"/>
      <c r="U211" s="158"/>
      <c r="V211" s="158"/>
      <c r="W211" s="159"/>
      <c r="X211" s="158"/>
      <c r="Y211" s="158"/>
    </row>
    <row r="212" spans="2:25">
      <c r="B212" s="171"/>
      <c r="C212" s="171"/>
      <c r="D212" s="172"/>
      <c r="E212" s="171"/>
      <c r="F212" s="171"/>
      <c r="G212" s="172"/>
      <c r="H212" s="171"/>
      <c r="I212" s="171"/>
      <c r="J212" s="172"/>
      <c r="K212" s="171"/>
      <c r="L212" s="171"/>
      <c r="M212" s="165"/>
      <c r="O212" s="158"/>
      <c r="P212" s="158"/>
      <c r="Q212" s="159"/>
      <c r="R212" s="158"/>
      <c r="S212" s="158"/>
      <c r="T212" s="159"/>
      <c r="U212" s="158"/>
      <c r="V212" s="158"/>
      <c r="W212" s="159"/>
      <c r="X212" s="158"/>
      <c r="Y212" s="158"/>
    </row>
    <row r="213" spans="2:25">
      <c r="B213" s="171"/>
      <c r="C213" s="171"/>
      <c r="D213" s="172"/>
      <c r="E213" s="171"/>
      <c r="F213" s="171"/>
      <c r="G213" s="172"/>
      <c r="H213" s="171"/>
      <c r="I213" s="171"/>
      <c r="J213" s="172"/>
      <c r="K213" s="171"/>
      <c r="L213" s="171"/>
      <c r="M213" s="165"/>
      <c r="O213" s="158"/>
      <c r="P213" s="158"/>
      <c r="Q213" s="159"/>
      <c r="R213" s="158"/>
      <c r="S213" s="158"/>
      <c r="T213" s="159"/>
      <c r="U213" s="158"/>
      <c r="V213" s="158"/>
      <c r="W213" s="159"/>
      <c r="X213" s="158"/>
      <c r="Y213" s="158"/>
    </row>
    <row r="214" spans="2:25">
      <c r="B214" s="171"/>
      <c r="C214" s="171"/>
      <c r="D214" s="172"/>
      <c r="E214" s="171"/>
      <c r="F214" s="171"/>
      <c r="G214" s="172"/>
      <c r="H214" s="171"/>
      <c r="I214" s="171"/>
      <c r="J214" s="172"/>
      <c r="K214" s="171"/>
      <c r="L214" s="171"/>
      <c r="M214" s="165"/>
      <c r="O214" s="158"/>
      <c r="P214" s="158"/>
      <c r="Q214" s="159"/>
      <c r="R214" s="158"/>
      <c r="S214" s="158"/>
      <c r="T214" s="159"/>
      <c r="U214" s="158"/>
      <c r="V214" s="158"/>
      <c r="W214" s="159"/>
      <c r="X214" s="158"/>
      <c r="Y214" s="158"/>
    </row>
    <row r="215" spans="2:25">
      <c r="B215" s="171"/>
      <c r="C215" s="171"/>
      <c r="D215" s="172"/>
      <c r="E215" s="171"/>
      <c r="F215" s="171"/>
      <c r="G215" s="172"/>
      <c r="H215" s="171"/>
      <c r="I215" s="171"/>
      <c r="J215" s="172"/>
      <c r="K215" s="171"/>
      <c r="L215" s="171"/>
      <c r="M215" s="165"/>
      <c r="O215" s="158"/>
      <c r="P215" s="158"/>
      <c r="Q215" s="159"/>
      <c r="R215" s="158"/>
      <c r="S215" s="158"/>
      <c r="T215" s="159"/>
      <c r="U215" s="158"/>
      <c r="V215" s="158"/>
      <c r="W215" s="159"/>
      <c r="X215" s="158"/>
      <c r="Y215" s="158"/>
    </row>
    <row r="216" spans="2:25">
      <c r="B216" s="171"/>
      <c r="C216" s="171"/>
      <c r="D216" s="172"/>
      <c r="E216" s="171"/>
      <c r="F216" s="171"/>
      <c r="G216" s="172"/>
      <c r="H216" s="171"/>
      <c r="I216" s="171"/>
      <c r="J216" s="172"/>
      <c r="K216" s="171"/>
      <c r="L216" s="171"/>
      <c r="M216" s="165"/>
      <c r="O216" s="158"/>
      <c r="P216" s="158"/>
      <c r="Q216" s="159"/>
      <c r="R216" s="158"/>
      <c r="S216" s="158"/>
      <c r="T216" s="159"/>
      <c r="U216" s="158"/>
      <c r="V216" s="158"/>
      <c r="W216" s="159"/>
      <c r="X216" s="158"/>
      <c r="Y216" s="158"/>
    </row>
    <row r="217" spans="2:25">
      <c r="B217" s="171"/>
      <c r="C217" s="171"/>
      <c r="D217" s="172"/>
      <c r="E217" s="171"/>
      <c r="F217" s="171"/>
      <c r="G217" s="172"/>
      <c r="H217" s="171"/>
      <c r="I217" s="171"/>
      <c r="J217" s="172"/>
      <c r="K217" s="171"/>
      <c r="L217" s="171"/>
      <c r="M217" s="165"/>
      <c r="O217" s="158"/>
      <c r="P217" s="158"/>
      <c r="Q217" s="159"/>
      <c r="R217" s="158"/>
      <c r="S217" s="158"/>
      <c r="T217" s="159"/>
      <c r="U217" s="158"/>
      <c r="V217" s="158"/>
      <c r="W217" s="159"/>
      <c r="X217" s="158"/>
      <c r="Y217" s="158"/>
    </row>
    <row r="218" spans="2:25">
      <c r="B218" s="171"/>
      <c r="C218" s="171"/>
      <c r="D218" s="172"/>
      <c r="E218" s="171"/>
      <c r="F218" s="171"/>
      <c r="G218" s="172"/>
      <c r="H218" s="171"/>
      <c r="I218" s="171"/>
      <c r="J218" s="172"/>
      <c r="K218" s="171"/>
      <c r="L218" s="171"/>
      <c r="M218" s="165"/>
      <c r="O218" s="158"/>
      <c r="P218" s="158"/>
      <c r="Q218" s="159"/>
      <c r="R218" s="158"/>
      <c r="S218" s="158"/>
      <c r="T218" s="159"/>
      <c r="U218" s="158"/>
      <c r="V218" s="158"/>
      <c r="W218" s="159"/>
      <c r="X218" s="158"/>
      <c r="Y218" s="158"/>
    </row>
    <row r="219" spans="2:25">
      <c r="B219" s="171"/>
      <c r="C219" s="171"/>
      <c r="D219" s="172"/>
      <c r="E219" s="171"/>
      <c r="F219" s="171"/>
      <c r="G219" s="172"/>
      <c r="H219" s="171"/>
      <c r="I219" s="171"/>
      <c r="J219" s="172"/>
      <c r="K219" s="171"/>
      <c r="L219" s="171"/>
      <c r="M219" s="165"/>
      <c r="O219" s="158"/>
      <c r="P219" s="158"/>
      <c r="Q219" s="159"/>
      <c r="R219" s="158"/>
      <c r="S219" s="158"/>
      <c r="T219" s="159"/>
      <c r="U219" s="158"/>
      <c r="V219" s="158"/>
      <c r="W219" s="159"/>
      <c r="X219" s="158"/>
      <c r="Y219" s="158"/>
    </row>
    <row r="220" spans="2:25">
      <c r="B220" s="171"/>
      <c r="C220" s="171"/>
      <c r="D220" s="172"/>
      <c r="E220" s="171"/>
      <c r="F220" s="171"/>
      <c r="G220" s="172"/>
      <c r="H220" s="171"/>
      <c r="I220" s="171"/>
      <c r="J220" s="172"/>
      <c r="K220" s="171"/>
      <c r="L220" s="171"/>
      <c r="M220" s="165"/>
      <c r="O220" s="158"/>
      <c r="P220" s="158"/>
      <c r="Q220" s="159"/>
      <c r="R220" s="158"/>
      <c r="S220" s="158"/>
      <c r="T220" s="159"/>
      <c r="U220" s="158"/>
      <c r="V220" s="158"/>
      <c r="W220" s="159"/>
      <c r="X220" s="158"/>
      <c r="Y220" s="158"/>
    </row>
    <row r="221" spans="2:25">
      <c r="B221" s="171"/>
      <c r="C221" s="171"/>
      <c r="D221" s="172"/>
      <c r="E221" s="171"/>
      <c r="F221" s="171"/>
      <c r="G221" s="172"/>
      <c r="H221" s="171"/>
      <c r="I221" s="171"/>
      <c r="J221" s="172"/>
      <c r="K221" s="171"/>
      <c r="L221" s="171"/>
      <c r="M221" s="165"/>
      <c r="O221" s="158"/>
      <c r="P221" s="158"/>
      <c r="Q221" s="159"/>
      <c r="R221" s="158"/>
      <c r="S221" s="158"/>
      <c r="T221" s="159"/>
      <c r="U221" s="158"/>
      <c r="V221" s="158"/>
      <c r="W221" s="159"/>
      <c r="X221" s="158"/>
      <c r="Y221" s="158"/>
    </row>
    <row r="222" spans="2:25">
      <c r="B222" s="171"/>
      <c r="C222" s="171"/>
      <c r="D222" s="172"/>
      <c r="E222" s="171"/>
      <c r="F222" s="171"/>
      <c r="G222" s="172"/>
      <c r="H222" s="171"/>
      <c r="I222" s="171"/>
      <c r="J222" s="172"/>
      <c r="K222" s="171"/>
      <c r="L222" s="171"/>
      <c r="M222" s="165"/>
      <c r="O222" s="158"/>
      <c r="P222" s="158"/>
      <c r="Q222" s="159"/>
      <c r="R222" s="158"/>
      <c r="S222" s="158"/>
      <c r="T222" s="159"/>
      <c r="U222" s="158"/>
      <c r="V222" s="158"/>
      <c r="W222" s="159"/>
      <c r="X222" s="158"/>
      <c r="Y222" s="158"/>
    </row>
    <row r="223" spans="2:25">
      <c r="B223" s="171"/>
      <c r="C223" s="171"/>
      <c r="D223" s="172"/>
      <c r="E223" s="171"/>
      <c r="F223" s="171"/>
      <c r="G223" s="172"/>
      <c r="H223" s="171"/>
      <c r="I223" s="171"/>
      <c r="J223" s="172"/>
      <c r="K223" s="171"/>
      <c r="L223" s="171"/>
      <c r="M223" s="165"/>
      <c r="O223" s="158"/>
      <c r="P223" s="158"/>
      <c r="Q223" s="159"/>
      <c r="R223" s="158"/>
      <c r="S223" s="158"/>
      <c r="T223" s="159"/>
      <c r="U223" s="158"/>
      <c r="V223" s="158"/>
      <c r="W223" s="159"/>
      <c r="X223" s="158"/>
      <c r="Y223" s="158"/>
    </row>
    <row r="224" spans="2:25">
      <c r="B224" s="171"/>
      <c r="C224" s="171"/>
      <c r="D224" s="172"/>
      <c r="E224" s="171"/>
      <c r="F224" s="171"/>
      <c r="G224" s="172"/>
      <c r="H224" s="171"/>
      <c r="I224" s="171"/>
      <c r="J224" s="172"/>
      <c r="K224" s="171"/>
      <c r="L224" s="171"/>
      <c r="M224" s="165"/>
      <c r="O224" s="158"/>
      <c r="P224" s="158"/>
      <c r="Q224" s="159"/>
      <c r="R224" s="158"/>
      <c r="S224" s="158"/>
      <c r="T224" s="159"/>
      <c r="U224" s="158"/>
      <c r="V224" s="158"/>
      <c r="W224" s="159"/>
      <c r="X224" s="158"/>
      <c r="Y224" s="158"/>
    </row>
    <row r="225" spans="2:25">
      <c r="B225" s="171"/>
      <c r="C225" s="171"/>
      <c r="D225" s="172"/>
      <c r="E225" s="171"/>
      <c r="F225" s="171"/>
      <c r="G225" s="172"/>
      <c r="H225" s="171"/>
      <c r="I225" s="171"/>
      <c r="J225" s="172"/>
      <c r="K225" s="171"/>
      <c r="L225" s="171"/>
      <c r="M225" s="165"/>
      <c r="O225" s="158"/>
      <c r="P225" s="158"/>
      <c r="Q225" s="159"/>
      <c r="R225" s="158"/>
      <c r="S225" s="158"/>
      <c r="T225" s="159"/>
      <c r="U225" s="158"/>
      <c r="V225" s="158"/>
      <c r="W225" s="159"/>
      <c r="X225" s="158"/>
      <c r="Y225" s="158"/>
    </row>
    <row r="226" spans="2:25">
      <c r="B226" s="171"/>
      <c r="C226" s="171"/>
      <c r="D226" s="172"/>
      <c r="E226" s="171"/>
      <c r="F226" s="171"/>
      <c r="G226" s="172"/>
      <c r="H226" s="171"/>
      <c r="I226" s="171"/>
      <c r="J226" s="172"/>
      <c r="K226" s="171"/>
      <c r="L226" s="171"/>
      <c r="M226" s="165"/>
      <c r="O226" s="158"/>
      <c r="P226" s="158"/>
      <c r="Q226" s="159"/>
      <c r="R226" s="158"/>
      <c r="S226" s="158"/>
      <c r="T226" s="159"/>
      <c r="U226" s="158"/>
      <c r="V226" s="158"/>
      <c r="W226" s="159"/>
      <c r="X226" s="158"/>
      <c r="Y226" s="158"/>
    </row>
    <row r="227" spans="2:25">
      <c r="B227" s="171"/>
      <c r="C227" s="171"/>
      <c r="D227" s="172"/>
      <c r="E227" s="171"/>
      <c r="F227" s="171"/>
      <c r="G227" s="172"/>
      <c r="H227" s="171"/>
      <c r="I227" s="171"/>
      <c r="J227" s="172"/>
      <c r="K227" s="171"/>
      <c r="L227" s="171"/>
      <c r="M227" s="165"/>
      <c r="O227" s="158"/>
      <c r="P227" s="158"/>
      <c r="Q227" s="159"/>
      <c r="R227" s="158"/>
      <c r="S227" s="158"/>
      <c r="T227" s="159"/>
      <c r="U227" s="158"/>
      <c r="V227" s="158"/>
      <c r="W227" s="159"/>
      <c r="X227" s="158"/>
      <c r="Y227" s="158"/>
    </row>
    <row r="228" spans="2:25">
      <c r="B228" s="171"/>
      <c r="C228" s="171"/>
      <c r="D228" s="172"/>
      <c r="E228" s="171"/>
      <c r="F228" s="171"/>
      <c r="G228" s="172"/>
      <c r="H228" s="171"/>
      <c r="I228" s="171"/>
      <c r="J228" s="172"/>
      <c r="K228" s="171"/>
      <c r="L228" s="171"/>
      <c r="M228" s="165"/>
      <c r="O228" s="158"/>
      <c r="P228" s="158"/>
      <c r="Q228" s="159"/>
      <c r="R228" s="158"/>
      <c r="S228" s="158"/>
      <c r="T228" s="159"/>
      <c r="U228" s="158"/>
      <c r="V228" s="158"/>
      <c r="W228" s="159"/>
      <c r="X228" s="158"/>
      <c r="Y228" s="158"/>
    </row>
    <row r="229" spans="2:25">
      <c r="B229" s="171"/>
      <c r="C229" s="171"/>
      <c r="D229" s="172"/>
      <c r="E229" s="171"/>
      <c r="F229" s="171"/>
      <c r="G229" s="172"/>
      <c r="H229" s="171"/>
      <c r="I229" s="171"/>
      <c r="J229" s="172"/>
      <c r="K229" s="171"/>
      <c r="L229" s="171"/>
      <c r="M229" s="165"/>
      <c r="O229" s="158"/>
      <c r="P229" s="158"/>
      <c r="Q229" s="159"/>
      <c r="R229" s="158"/>
      <c r="S229" s="158"/>
      <c r="T229" s="159"/>
      <c r="U229" s="158"/>
      <c r="V229" s="158"/>
      <c r="W229" s="159"/>
      <c r="X229" s="158"/>
      <c r="Y229" s="158"/>
    </row>
    <row r="230" spans="2:25">
      <c r="B230" s="171"/>
      <c r="C230" s="171"/>
      <c r="D230" s="172"/>
      <c r="E230" s="171"/>
      <c r="F230" s="171"/>
      <c r="G230" s="172"/>
      <c r="H230" s="171"/>
      <c r="I230" s="171"/>
      <c r="J230" s="172"/>
      <c r="K230" s="171"/>
      <c r="L230" s="171"/>
      <c r="M230" s="165"/>
      <c r="O230" s="158"/>
      <c r="P230" s="158"/>
      <c r="Q230" s="159"/>
      <c r="R230" s="158"/>
      <c r="S230" s="158"/>
      <c r="T230" s="159"/>
      <c r="U230" s="158"/>
      <c r="V230" s="158"/>
      <c r="W230" s="159"/>
      <c r="X230" s="158"/>
      <c r="Y230" s="158"/>
    </row>
    <row r="231" spans="2:25">
      <c r="B231" s="171"/>
      <c r="C231" s="171"/>
      <c r="D231" s="172"/>
      <c r="E231" s="171"/>
      <c r="F231" s="171"/>
      <c r="G231" s="172"/>
      <c r="H231" s="171"/>
      <c r="I231" s="171"/>
      <c r="J231" s="172"/>
      <c r="K231" s="171"/>
      <c r="L231" s="171"/>
      <c r="M231" s="165"/>
      <c r="O231" s="158"/>
      <c r="P231" s="158"/>
      <c r="Q231" s="159"/>
      <c r="R231" s="158"/>
      <c r="S231" s="158"/>
      <c r="T231" s="159"/>
      <c r="U231" s="158"/>
      <c r="V231" s="158"/>
      <c r="W231" s="159"/>
      <c r="X231" s="158"/>
      <c r="Y231" s="158"/>
    </row>
    <row r="232" spans="2:25">
      <c r="B232" s="171"/>
      <c r="C232" s="171"/>
      <c r="D232" s="172"/>
      <c r="E232" s="171"/>
      <c r="F232" s="171"/>
      <c r="G232" s="172"/>
      <c r="H232" s="171"/>
      <c r="I232" s="171"/>
      <c r="J232" s="172"/>
      <c r="K232" s="171"/>
      <c r="L232" s="171"/>
      <c r="M232" s="165"/>
      <c r="O232" s="158"/>
      <c r="P232" s="158"/>
      <c r="Q232" s="159"/>
      <c r="R232" s="158"/>
      <c r="S232" s="158"/>
      <c r="T232" s="159"/>
      <c r="U232" s="158"/>
      <c r="V232" s="158"/>
      <c r="W232" s="159"/>
      <c r="X232" s="158"/>
      <c r="Y232" s="158"/>
    </row>
    <row r="233" spans="2:25">
      <c r="B233" s="171"/>
      <c r="C233" s="171"/>
      <c r="D233" s="172"/>
      <c r="E233" s="171"/>
      <c r="F233" s="171"/>
      <c r="G233" s="172"/>
      <c r="H233" s="171"/>
      <c r="I233" s="171"/>
      <c r="J233" s="172"/>
      <c r="K233" s="171"/>
      <c r="L233" s="171"/>
      <c r="M233" s="165"/>
      <c r="O233" s="158"/>
      <c r="P233" s="158"/>
      <c r="Q233" s="159"/>
      <c r="R233" s="158"/>
      <c r="S233" s="158"/>
      <c r="T233" s="159"/>
      <c r="U233" s="158"/>
      <c r="V233" s="158"/>
      <c r="W233" s="159"/>
      <c r="X233" s="158"/>
      <c r="Y233" s="158"/>
    </row>
    <row r="234" spans="2:25">
      <c r="B234" s="171"/>
      <c r="C234" s="171"/>
      <c r="D234" s="172"/>
      <c r="E234" s="171"/>
      <c r="F234" s="171"/>
      <c r="G234" s="172"/>
      <c r="H234" s="171"/>
      <c r="I234" s="171"/>
      <c r="J234" s="172"/>
      <c r="K234" s="171"/>
      <c r="L234" s="171"/>
      <c r="M234" s="165"/>
      <c r="O234" s="158"/>
      <c r="P234" s="158"/>
      <c r="Q234" s="159"/>
      <c r="R234" s="158"/>
      <c r="S234" s="158"/>
      <c r="T234" s="159"/>
      <c r="U234" s="158"/>
      <c r="V234" s="158"/>
      <c r="W234" s="159"/>
      <c r="X234" s="158"/>
      <c r="Y234" s="158"/>
    </row>
    <row r="235" spans="2:25">
      <c r="B235" s="171"/>
      <c r="C235" s="171"/>
      <c r="D235" s="172"/>
      <c r="E235" s="171"/>
      <c r="F235" s="171"/>
      <c r="G235" s="172"/>
      <c r="H235" s="171"/>
      <c r="I235" s="171"/>
      <c r="J235" s="172"/>
      <c r="K235" s="171"/>
      <c r="L235" s="171"/>
      <c r="M235" s="165"/>
      <c r="O235" s="158"/>
      <c r="P235" s="158"/>
      <c r="Q235" s="159"/>
      <c r="R235" s="158"/>
      <c r="S235" s="158"/>
      <c r="T235" s="159"/>
      <c r="U235" s="158"/>
      <c r="V235" s="158"/>
      <c r="W235" s="159"/>
      <c r="X235" s="158"/>
      <c r="Y235" s="158"/>
    </row>
    <row r="236" spans="2:25">
      <c r="B236" s="171"/>
      <c r="C236" s="171"/>
      <c r="D236" s="172"/>
      <c r="E236" s="171"/>
      <c r="F236" s="171"/>
      <c r="G236" s="172"/>
      <c r="H236" s="171"/>
      <c r="I236" s="171"/>
      <c r="J236" s="172"/>
      <c r="K236" s="171"/>
      <c r="L236" s="171"/>
      <c r="M236" s="165"/>
      <c r="O236" s="158"/>
      <c r="P236" s="158"/>
      <c r="Q236" s="159"/>
      <c r="R236" s="158"/>
      <c r="S236" s="158"/>
      <c r="T236" s="159"/>
      <c r="U236" s="158"/>
      <c r="V236" s="158"/>
      <c r="W236" s="159"/>
      <c r="X236" s="158"/>
      <c r="Y236" s="158"/>
    </row>
    <row r="237" spans="2:25">
      <c r="B237" s="171"/>
      <c r="C237" s="171"/>
      <c r="D237" s="172"/>
      <c r="E237" s="171"/>
      <c r="F237" s="171"/>
      <c r="G237" s="172"/>
      <c r="H237" s="171"/>
      <c r="I237" s="171"/>
      <c r="J237" s="172"/>
      <c r="K237" s="171"/>
      <c r="L237" s="171"/>
      <c r="M237" s="165"/>
      <c r="O237" s="158"/>
      <c r="P237" s="158"/>
      <c r="Q237" s="159"/>
      <c r="R237" s="158"/>
      <c r="S237" s="158"/>
      <c r="T237" s="159"/>
      <c r="U237" s="158"/>
      <c r="V237" s="158"/>
      <c r="W237" s="159"/>
      <c r="X237" s="158"/>
      <c r="Y237" s="158"/>
    </row>
    <row r="238" spans="2:25">
      <c r="B238" s="171"/>
      <c r="C238" s="171"/>
      <c r="D238" s="172"/>
      <c r="E238" s="171"/>
      <c r="F238" s="171"/>
      <c r="G238" s="172"/>
      <c r="H238" s="171"/>
      <c r="I238" s="171"/>
      <c r="J238" s="172"/>
      <c r="K238" s="171"/>
      <c r="L238" s="171"/>
      <c r="M238" s="165"/>
      <c r="O238" s="158"/>
      <c r="P238" s="158"/>
      <c r="Q238" s="159"/>
      <c r="R238" s="158"/>
      <c r="S238" s="158"/>
      <c r="T238" s="159"/>
      <c r="U238" s="158"/>
      <c r="V238" s="158"/>
      <c r="W238" s="159"/>
      <c r="X238" s="158"/>
      <c r="Y238" s="158"/>
    </row>
    <row r="239" spans="2:25">
      <c r="B239" s="171"/>
      <c r="C239" s="171"/>
      <c r="D239" s="172"/>
      <c r="E239" s="171"/>
      <c r="F239" s="171"/>
      <c r="G239" s="172"/>
      <c r="H239" s="171"/>
      <c r="I239" s="171"/>
      <c r="J239" s="172"/>
      <c r="K239" s="171"/>
      <c r="L239" s="171"/>
      <c r="M239" s="165"/>
      <c r="O239" s="158"/>
      <c r="P239" s="158"/>
      <c r="Q239" s="159"/>
      <c r="R239" s="158"/>
      <c r="S239" s="158"/>
      <c r="T239" s="159"/>
      <c r="U239" s="158"/>
      <c r="V239" s="158"/>
      <c r="W239" s="159"/>
      <c r="X239" s="158"/>
      <c r="Y239" s="158"/>
    </row>
    <row r="240" spans="2:25">
      <c r="B240" s="171"/>
      <c r="C240" s="171"/>
      <c r="D240" s="172"/>
      <c r="E240" s="171"/>
      <c r="F240" s="171"/>
      <c r="G240" s="172"/>
      <c r="H240" s="171"/>
      <c r="I240" s="171"/>
      <c r="J240" s="172"/>
      <c r="K240" s="171"/>
      <c r="L240" s="171"/>
      <c r="M240" s="165"/>
      <c r="O240" s="158"/>
      <c r="P240" s="158"/>
      <c r="Q240" s="159"/>
      <c r="R240" s="158"/>
      <c r="S240" s="158"/>
      <c r="T240" s="159"/>
      <c r="U240" s="158"/>
      <c r="V240" s="158"/>
      <c r="W240" s="159"/>
      <c r="X240" s="158"/>
      <c r="Y240" s="158"/>
    </row>
    <row r="241" spans="2:25">
      <c r="B241" s="171"/>
      <c r="C241" s="171"/>
      <c r="D241" s="172"/>
      <c r="E241" s="171"/>
      <c r="F241" s="171"/>
      <c r="G241" s="172"/>
      <c r="H241" s="171"/>
      <c r="I241" s="171"/>
      <c r="J241" s="172"/>
      <c r="K241" s="171"/>
      <c r="L241" s="171"/>
      <c r="M241" s="165"/>
      <c r="O241" s="158"/>
      <c r="P241" s="158"/>
      <c r="Q241" s="159"/>
      <c r="R241" s="158"/>
      <c r="S241" s="158"/>
      <c r="T241" s="159"/>
      <c r="U241" s="158"/>
      <c r="V241" s="158"/>
      <c r="W241" s="159"/>
      <c r="X241" s="158"/>
      <c r="Y241" s="158"/>
    </row>
    <row r="242" spans="2:25">
      <c r="B242" s="171"/>
      <c r="C242" s="171"/>
      <c r="D242" s="172"/>
      <c r="E242" s="171"/>
      <c r="F242" s="171"/>
      <c r="G242" s="172"/>
      <c r="H242" s="171"/>
      <c r="I242" s="171"/>
      <c r="J242" s="172"/>
      <c r="K242" s="171"/>
      <c r="L242" s="171"/>
      <c r="M242" s="165"/>
      <c r="O242" s="158"/>
      <c r="P242" s="158"/>
      <c r="Q242" s="159"/>
      <c r="R242" s="158"/>
      <c r="S242" s="158"/>
      <c r="T242" s="159"/>
      <c r="U242" s="158"/>
      <c r="V242" s="158"/>
      <c r="W242" s="159"/>
      <c r="X242" s="158"/>
      <c r="Y242" s="158"/>
    </row>
    <row r="243" spans="2:25">
      <c r="B243" s="171"/>
      <c r="C243" s="171"/>
      <c r="D243" s="172"/>
      <c r="E243" s="171"/>
      <c r="F243" s="171"/>
      <c r="G243" s="172"/>
      <c r="H243" s="171"/>
      <c r="I243" s="171"/>
      <c r="J243" s="172"/>
      <c r="K243" s="171"/>
      <c r="L243" s="171"/>
      <c r="M243" s="165"/>
      <c r="O243" s="158"/>
      <c r="P243" s="158"/>
      <c r="Q243" s="159"/>
      <c r="R243" s="158"/>
      <c r="S243" s="158"/>
      <c r="T243" s="159"/>
      <c r="U243" s="158"/>
      <c r="V243" s="158"/>
      <c r="W243" s="159"/>
      <c r="X243" s="158"/>
      <c r="Y243" s="158"/>
    </row>
    <row r="244" spans="2:25">
      <c r="B244" s="171"/>
      <c r="C244" s="171"/>
      <c r="D244" s="172"/>
      <c r="E244" s="171"/>
      <c r="F244" s="171"/>
      <c r="G244" s="172"/>
      <c r="H244" s="171"/>
      <c r="I244" s="171"/>
      <c r="J244" s="172"/>
      <c r="K244" s="171"/>
      <c r="L244" s="171"/>
      <c r="M244" s="165"/>
      <c r="O244" s="158"/>
      <c r="P244" s="158"/>
      <c r="Q244" s="159"/>
      <c r="R244" s="158"/>
      <c r="S244" s="158"/>
      <c r="T244" s="159"/>
      <c r="U244" s="158"/>
      <c r="V244" s="158"/>
      <c r="W244" s="159"/>
      <c r="X244" s="158"/>
      <c r="Y244" s="158"/>
    </row>
    <row r="245" spans="2:25">
      <c r="B245" s="171"/>
      <c r="C245" s="171"/>
      <c r="D245" s="172"/>
      <c r="E245" s="171"/>
      <c r="F245" s="171"/>
      <c r="G245" s="172"/>
      <c r="H245" s="171"/>
      <c r="I245" s="171"/>
      <c r="J245" s="172"/>
      <c r="K245" s="171"/>
      <c r="L245" s="171"/>
      <c r="M245" s="165"/>
      <c r="O245" s="158"/>
      <c r="P245" s="158"/>
      <c r="Q245" s="159"/>
      <c r="R245" s="158"/>
      <c r="S245" s="158"/>
      <c r="T245" s="159"/>
      <c r="U245" s="158"/>
      <c r="V245" s="158"/>
      <c r="W245" s="159"/>
      <c r="X245" s="158"/>
      <c r="Y245" s="158"/>
    </row>
    <row r="246" spans="2:25">
      <c r="B246" s="171"/>
      <c r="C246" s="171"/>
      <c r="D246" s="172"/>
      <c r="E246" s="171"/>
      <c r="F246" s="171"/>
      <c r="G246" s="172"/>
      <c r="H246" s="171"/>
      <c r="I246" s="171"/>
      <c r="J246" s="172"/>
      <c r="K246" s="171"/>
      <c r="L246" s="171"/>
      <c r="M246" s="165"/>
      <c r="O246" s="158"/>
      <c r="P246" s="158"/>
      <c r="Q246" s="159"/>
      <c r="R246" s="158"/>
      <c r="S246" s="158"/>
      <c r="T246" s="159"/>
      <c r="U246" s="158"/>
      <c r="V246" s="158"/>
      <c r="W246" s="159"/>
      <c r="X246" s="158"/>
      <c r="Y246" s="158"/>
    </row>
    <row r="247" spans="2:25">
      <c r="B247" s="171"/>
      <c r="C247" s="171"/>
      <c r="D247" s="172"/>
      <c r="E247" s="171"/>
      <c r="F247" s="171"/>
      <c r="G247" s="172"/>
      <c r="H247" s="171"/>
      <c r="I247" s="171"/>
      <c r="J247" s="172"/>
      <c r="K247" s="171"/>
      <c r="L247" s="171"/>
      <c r="M247" s="165"/>
      <c r="O247" s="158"/>
      <c r="P247" s="158"/>
      <c r="Q247" s="159"/>
      <c r="R247" s="158"/>
      <c r="S247" s="158"/>
      <c r="T247" s="159"/>
      <c r="U247" s="158"/>
      <c r="V247" s="158"/>
      <c r="W247" s="159"/>
      <c r="X247" s="158"/>
      <c r="Y247" s="158"/>
    </row>
    <row r="248" spans="2:25">
      <c r="B248" s="171"/>
      <c r="C248" s="171"/>
      <c r="D248" s="172"/>
      <c r="E248" s="171"/>
      <c r="F248" s="171"/>
      <c r="G248" s="172"/>
      <c r="H248" s="171"/>
      <c r="I248" s="171"/>
      <c r="J248" s="172"/>
      <c r="K248" s="171"/>
      <c r="L248" s="171"/>
      <c r="M248" s="165"/>
      <c r="O248" s="158"/>
      <c r="P248" s="158"/>
      <c r="Q248" s="159"/>
      <c r="R248" s="158"/>
      <c r="S248" s="158"/>
      <c r="T248" s="159"/>
      <c r="U248" s="158"/>
      <c r="V248" s="158"/>
      <c r="W248" s="159"/>
      <c r="X248" s="158"/>
      <c r="Y248" s="158"/>
    </row>
    <row r="249" spans="2:25">
      <c r="B249" s="171"/>
      <c r="C249" s="171"/>
      <c r="D249" s="172"/>
      <c r="E249" s="171"/>
      <c r="F249" s="171"/>
      <c r="G249" s="172"/>
      <c r="H249" s="171"/>
      <c r="I249" s="171"/>
      <c r="J249" s="172"/>
      <c r="K249" s="171"/>
      <c r="L249" s="171"/>
      <c r="M249" s="165"/>
      <c r="O249" s="158"/>
      <c r="P249" s="158"/>
      <c r="Q249" s="159"/>
      <c r="R249" s="158"/>
      <c r="S249" s="158"/>
      <c r="T249" s="159"/>
      <c r="U249" s="158"/>
      <c r="V249" s="158"/>
      <c r="W249" s="159"/>
      <c r="X249" s="158"/>
      <c r="Y249" s="158"/>
    </row>
    <row r="250" spans="2:25">
      <c r="B250" s="171"/>
      <c r="C250" s="171"/>
      <c r="D250" s="172"/>
      <c r="E250" s="171"/>
      <c r="F250" s="171"/>
      <c r="G250" s="172"/>
      <c r="H250" s="171"/>
      <c r="I250" s="171"/>
      <c r="J250" s="172"/>
      <c r="K250" s="171"/>
      <c r="L250" s="171"/>
      <c r="M250" s="165"/>
      <c r="O250" s="158"/>
      <c r="P250" s="158"/>
      <c r="Q250" s="159"/>
      <c r="R250" s="158"/>
      <c r="S250" s="158"/>
      <c r="T250" s="159"/>
      <c r="U250" s="158"/>
      <c r="V250" s="158"/>
      <c r="W250" s="159"/>
      <c r="X250" s="158"/>
      <c r="Y250" s="158"/>
    </row>
    <row r="251" spans="2:25">
      <c r="B251" s="171"/>
      <c r="C251" s="171"/>
      <c r="D251" s="172"/>
      <c r="E251" s="171"/>
      <c r="F251" s="171"/>
      <c r="G251" s="172"/>
      <c r="H251" s="171"/>
      <c r="I251" s="171"/>
      <c r="J251" s="172"/>
      <c r="K251" s="171"/>
      <c r="L251" s="171"/>
      <c r="M251" s="165"/>
      <c r="O251" s="158"/>
      <c r="P251" s="158"/>
      <c r="Q251" s="159"/>
      <c r="R251" s="158"/>
      <c r="S251" s="158"/>
      <c r="T251" s="159"/>
      <c r="U251" s="158"/>
      <c r="V251" s="158"/>
      <c r="W251" s="159"/>
      <c r="X251" s="158"/>
      <c r="Y251" s="158"/>
    </row>
    <row r="252" spans="2:25">
      <c r="B252" s="171"/>
      <c r="C252" s="171"/>
      <c r="D252" s="172"/>
      <c r="E252" s="171"/>
      <c r="F252" s="171"/>
      <c r="G252" s="172"/>
      <c r="H252" s="171"/>
      <c r="I252" s="171"/>
      <c r="J252" s="172"/>
      <c r="K252" s="171"/>
      <c r="L252" s="171"/>
      <c r="M252" s="165"/>
      <c r="O252" s="158"/>
      <c r="P252" s="158"/>
      <c r="Q252" s="159"/>
      <c r="R252" s="158"/>
      <c r="S252" s="158"/>
      <c r="T252" s="159"/>
      <c r="U252" s="158"/>
      <c r="V252" s="158"/>
      <c r="W252" s="159"/>
      <c r="X252" s="158"/>
      <c r="Y252" s="158"/>
    </row>
    <row r="253" spans="2:25">
      <c r="B253" s="171"/>
      <c r="C253" s="171"/>
      <c r="D253" s="172"/>
      <c r="E253" s="171"/>
      <c r="F253" s="171"/>
      <c r="G253" s="172"/>
      <c r="H253" s="171"/>
      <c r="I253" s="171"/>
      <c r="J253" s="172"/>
      <c r="K253" s="171"/>
      <c r="L253" s="171"/>
      <c r="M253" s="165"/>
      <c r="O253" s="158"/>
      <c r="P253" s="158"/>
      <c r="Q253" s="159"/>
      <c r="R253" s="158"/>
      <c r="S253" s="158"/>
      <c r="T253" s="159"/>
      <c r="U253" s="158"/>
      <c r="V253" s="158"/>
      <c r="W253" s="159"/>
      <c r="X253" s="158"/>
      <c r="Y253" s="158"/>
    </row>
    <row r="254" spans="2:25">
      <c r="B254" s="171"/>
      <c r="C254" s="171"/>
      <c r="D254" s="172"/>
      <c r="E254" s="171"/>
      <c r="F254" s="171"/>
      <c r="G254" s="172"/>
      <c r="H254" s="171"/>
      <c r="I254" s="171"/>
      <c r="J254" s="172"/>
      <c r="K254" s="171"/>
      <c r="L254" s="171"/>
      <c r="M254" s="165"/>
      <c r="O254" s="158"/>
      <c r="P254" s="158"/>
      <c r="Q254" s="159"/>
      <c r="R254" s="158"/>
      <c r="S254" s="158"/>
      <c r="T254" s="159"/>
      <c r="U254" s="158"/>
      <c r="V254" s="158"/>
      <c r="W254" s="159"/>
      <c r="X254" s="158"/>
      <c r="Y254" s="158"/>
    </row>
    <row r="255" spans="2:25">
      <c r="B255" s="171"/>
      <c r="C255" s="171"/>
      <c r="D255" s="172"/>
      <c r="E255" s="171"/>
      <c r="F255" s="171"/>
      <c r="G255" s="172"/>
      <c r="H255" s="171"/>
      <c r="I255" s="171"/>
      <c r="J255" s="172"/>
      <c r="K255" s="171"/>
      <c r="L255" s="171"/>
      <c r="M255" s="165"/>
      <c r="O255" s="158"/>
      <c r="P255" s="158"/>
      <c r="Q255" s="159"/>
      <c r="R255" s="158"/>
      <c r="S255" s="158"/>
      <c r="T255" s="159"/>
      <c r="U255" s="158"/>
      <c r="V255" s="158"/>
      <c r="W255" s="159"/>
      <c r="X255" s="158"/>
      <c r="Y255" s="158"/>
    </row>
    <row r="256" spans="2:25">
      <c r="B256" s="171"/>
      <c r="C256" s="171"/>
      <c r="D256" s="172"/>
      <c r="E256" s="171"/>
      <c r="F256" s="171"/>
      <c r="G256" s="172"/>
      <c r="H256" s="171"/>
      <c r="I256" s="171"/>
      <c r="J256" s="172"/>
      <c r="K256" s="171"/>
      <c r="L256" s="171"/>
      <c r="M256" s="165"/>
      <c r="O256" s="158"/>
      <c r="P256" s="158"/>
      <c r="Q256" s="159"/>
      <c r="R256" s="158"/>
      <c r="S256" s="158"/>
      <c r="T256" s="159"/>
      <c r="U256" s="158"/>
      <c r="V256" s="158"/>
      <c r="W256" s="159"/>
      <c r="X256" s="158"/>
      <c r="Y256" s="158"/>
    </row>
    <row r="257" spans="2:25">
      <c r="B257" s="171"/>
      <c r="C257" s="171"/>
      <c r="D257" s="172"/>
      <c r="E257" s="171"/>
      <c r="F257" s="171"/>
      <c r="G257" s="172"/>
      <c r="H257" s="171"/>
      <c r="I257" s="171"/>
      <c r="J257" s="172"/>
      <c r="K257" s="171"/>
      <c r="L257" s="171"/>
      <c r="M257" s="165"/>
      <c r="O257" s="158"/>
      <c r="P257" s="158"/>
      <c r="Q257" s="159"/>
      <c r="R257" s="158"/>
      <c r="S257" s="158"/>
      <c r="T257" s="159"/>
      <c r="U257" s="158"/>
      <c r="V257" s="158"/>
      <c r="W257" s="159"/>
      <c r="X257" s="158"/>
      <c r="Y257" s="158"/>
    </row>
    <row r="258" spans="2:25">
      <c r="B258" s="171"/>
      <c r="C258" s="171"/>
      <c r="D258" s="172"/>
      <c r="E258" s="171"/>
      <c r="F258" s="171"/>
      <c r="G258" s="172"/>
      <c r="H258" s="171"/>
      <c r="I258" s="171"/>
      <c r="J258" s="172"/>
      <c r="K258" s="171"/>
      <c r="L258" s="171"/>
      <c r="M258" s="165"/>
      <c r="O258" s="158"/>
      <c r="P258" s="158"/>
      <c r="Q258" s="159"/>
      <c r="R258" s="158"/>
      <c r="S258" s="158"/>
      <c r="T258" s="159"/>
      <c r="U258" s="158"/>
      <c r="V258" s="158"/>
      <c r="W258" s="159"/>
      <c r="X258" s="158"/>
      <c r="Y258" s="158"/>
    </row>
    <row r="259" spans="2:25">
      <c r="B259" s="171"/>
      <c r="C259" s="171"/>
      <c r="D259" s="172"/>
      <c r="E259" s="171"/>
      <c r="F259" s="171"/>
      <c r="G259" s="172"/>
      <c r="H259" s="171"/>
      <c r="I259" s="171"/>
      <c r="J259" s="172"/>
      <c r="K259" s="171"/>
      <c r="L259" s="171"/>
      <c r="M259" s="165"/>
      <c r="O259" s="158"/>
      <c r="P259" s="158"/>
      <c r="Q259" s="159"/>
      <c r="R259" s="158"/>
      <c r="S259" s="158"/>
      <c r="T259" s="159"/>
      <c r="U259" s="158"/>
      <c r="V259" s="158"/>
      <c r="W259" s="159"/>
      <c r="X259" s="158"/>
      <c r="Y259" s="158"/>
    </row>
    <row r="260" spans="2:25">
      <c r="B260" s="171"/>
      <c r="C260" s="171"/>
      <c r="D260" s="172"/>
      <c r="E260" s="171"/>
      <c r="F260" s="171"/>
      <c r="G260" s="172"/>
      <c r="H260" s="171"/>
      <c r="I260" s="171"/>
      <c r="J260" s="172"/>
      <c r="K260" s="171"/>
      <c r="L260" s="171"/>
      <c r="M260" s="165"/>
      <c r="O260" s="158"/>
      <c r="P260" s="158"/>
      <c r="Q260" s="159"/>
      <c r="R260" s="158"/>
      <c r="S260" s="158"/>
      <c r="T260" s="159"/>
      <c r="U260" s="158"/>
      <c r="V260" s="158"/>
      <c r="W260" s="159"/>
      <c r="X260" s="158"/>
      <c r="Y260" s="158"/>
    </row>
    <row r="261" spans="2:25">
      <c r="B261" s="171"/>
      <c r="C261" s="171"/>
      <c r="D261" s="172"/>
      <c r="E261" s="171"/>
      <c r="F261" s="171"/>
      <c r="G261" s="172"/>
      <c r="H261" s="171"/>
      <c r="I261" s="171"/>
      <c r="J261" s="172"/>
      <c r="K261" s="171"/>
      <c r="L261" s="171"/>
      <c r="M261" s="165"/>
      <c r="O261" s="158"/>
      <c r="P261" s="158"/>
      <c r="Q261" s="159"/>
      <c r="R261" s="158"/>
      <c r="S261" s="158"/>
      <c r="T261" s="159"/>
      <c r="U261" s="158"/>
      <c r="V261" s="158"/>
      <c r="W261" s="159"/>
      <c r="X261" s="158"/>
      <c r="Y261" s="158"/>
    </row>
    <row r="262" spans="2:25">
      <c r="B262" s="171"/>
      <c r="C262" s="171"/>
      <c r="D262" s="172"/>
      <c r="E262" s="171"/>
      <c r="F262" s="171"/>
      <c r="G262" s="172"/>
      <c r="H262" s="171"/>
      <c r="I262" s="171"/>
      <c r="J262" s="172"/>
      <c r="K262" s="171"/>
      <c r="L262" s="171"/>
      <c r="M262" s="165"/>
      <c r="O262" s="158"/>
      <c r="P262" s="158"/>
      <c r="Q262" s="159"/>
      <c r="R262" s="158"/>
      <c r="S262" s="158"/>
      <c r="T262" s="159"/>
      <c r="U262" s="158"/>
      <c r="V262" s="158"/>
      <c r="W262" s="159"/>
      <c r="X262" s="158"/>
      <c r="Y262" s="158"/>
    </row>
    <row r="263" spans="2:25">
      <c r="B263" s="171"/>
      <c r="C263" s="171"/>
      <c r="D263" s="172"/>
      <c r="E263" s="171"/>
      <c r="F263" s="171"/>
      <c r="G263" s="172"/>
      <c r="H263" s="171"/>
      <c r="I263" s="171"/>
      <c r="J263" s="172"/>
      <c r="K263" s="171"/>
      <c r="L263" s="171"/>
      <c r="M263" s="165"/>
      <c r="O263" s="158"/>
      <c r="P263" s="158"/>
      <c r="Q263" s="159"/>
      <c r="R263" s="158"/>
      <c r="S263" s="158"/>
      <c r="T263" s="159"/>
      <c r="U263" s="158"/>
      <c r="V263" s="158"/>
      <c r="W263" s="159"/>
      <c r="X263" s="158"/>
      <c r="Y263" s="158"/>
    </row>
    <row r="264" spans="2:25">
      <c r="B264" s="171"/>
      <c r="C264" s="171"/>
      <c r="D264" s="172"/>
      <c r="E264" s="171"/>
      <c r="F264" s="171"/>
      <c r="G264" s="172"/>
      <c r="H264" s="171"/>
      <c r="I264" s="171"/>
      <c r="J264" s="172"/>
      <c r="K264" s="171"/>
      <c r="L264" s="171"/>
      <c r="M264" s="165"/>
      <c r="O264" s="158"/>
      <c r="P264" s="158"/>
      <c r="Q264" s="159"/>
      <c r="R264" s="158"/>
      <c r="S264" s="158"/>
      <c r="T264" s="159"/>
      <c r="U264" s="158"/>
      <c r="V264" s="158"/>
      <c r="W264" s="159"/>
      <c r="X264" s="158"/>
      <c r="Y264" s="158"/>
    </row>
    <row r="265" spans="2:25">
      <c r="B265" s="171"/>
      <c r="C265" s="171"/>
      <c r="D265" s="172"/>
      <c r="E265" s="171"/>
      <c r="F265" s="171"/>
      <c r="G265" s="172"/>
      <c r="H265" s="171"/>
      <c r="I265" s="171"/>
      <c r="J265" s="172"/>
      <c r="K265" s="171"/>
      <c r="L265" s="171"/>
      <c r="M265" s="165"/>
      <c r="O265" s="158"/>
      <c r="P265" s="158"/>
      <c r="Q265" s="159"/>
      <c r="R265" s="158"/>
      <c r="S265" s="158"/>
      <c r="T265" s="159"/>
      <c r="U265" s="158"/>
      <c r="V265" s="158"/>
      <c r="W265" s="159"/>
      <c r="X265" s="158"/>
      <c r="Y265" s="158"/>
    </row>
    <row r="266" spans="2:25">
      <c r="B266" s="171"/>
      <c r="C266" s="171"/>
      <c r="D266" s="172"/>
      <c r="E266" s="171"/>
      <c r="F266" s="171"/>
      <c r="G266" s="172"/>
      <c r="H266" s="171"/>
      <c r="I266" s="171"/>
      <c r="J266" s="172"/>
      <c r="K266" s="171"/>
      <c r="L266" s="171"/>
      <c r="M266" s="165"/>
      <c r="O266" s="158"/>
      <c r="P266" s="158"/>
      <c r="Q266" s="159"/>
      <c r="R266" s="158"/>
      <c r="S266" s="158"/>
      <c r="T266" s="159"/>
      <c r="U266" s="158"/>
      <c r="V266" s="158"/>
      <c r="W266" s="159"/>
      <c r="X266" s="158"/>
      <c r="Y266" s="158"/>
    </row>
    <row r="267" spans="2:25">
      <c r="B267" s="171"/>
      <c r="C267" s="171"/>
      <c r="D267" s="172"/>
      <c r="E267" s="171"/>
      <c r="F267" s="171"/>
      <c r="G267" s="172"/>
      <c r="H267" s="171"/>
      <c r="I267" s="171"/>
      <c r="J267" s="172"/>
      <c r="K267" s="171"/>
      <c r="L267" s="171"/>
      <c r="M267" s="165"/>
      <c r="O267" s="158"/>
      <c r="P267" s="158"/>
      <c r="Q267" s="159"/>
      <c r="R267" s="158"/>
      <c r="S267" s="158"/>
      <c r="T267" s="159"/>
      <c r="U267" s="158"/>
      <c r="V267" s="158"/>
      <c r="W267" s="159"/>
      <c r="X267" s="158"/>
      <c r="Y267" s="158"/>
    </row>
    <row r="268" spans="2:25">
      <c r="B268" s="171"/>
      <c r="C268" s="171"/>
      <c r="D268" s="172"/>
      <c r="E268" s="171"/>
      <c r="F268" s="171"/>
      <c r="G268" s="172"/>
      <c r="H268" s="171"/>
      <c r="I268" s="171"/>
      <c r="J268" s="172"/>
      <c r="K268" s="171"/>
      <c r="L268" s="171"/>
      <c r="M268" s="165"/>
      <c r="O268" s="158"/>
      <c r="P268" s="158"/>
      <c r="Q268" s="159"/>
      <c r="R268" s="158"/>
      <c r="S268" s="158"/>
      <c r="T268" s="159"/>
      <c r="U268" s="158"/>
      <c r="V268" s="158"/>
      <c r="W268" s="159"/>
      <c r="X268" s="158"/>
      <c r="Y268" s="158"/>
    </row>
    <row r="269" spans="2:25">
      <c r="B269" s="171"/>
      <c r="C269" s="171"/>
      <c r="D269" s="172"/>
      <c r="E269" s="171"/>
      <c r="F269" s="171"/>
      <c r="G269" s="172"/>
      <c r="H269" s="171"/>
      <c r="I269" s="171"/>
      <c r="J269" s="172"/>
      <c r="K269" s="171"/>
      <c r="L269" s="171"/>
      <c r="M269" s="165"/>
      <c r="O269" s="158"/>
      <c r="P269" s="158"/>
      <c r="Q269" s="159"/>
      <c r="R269" s="158"/>
      <c r="S269" s="158"/>
      <c r="T269" s="159"/>
      <c r="U269" s="158"/>
      <c r="V269" s="158"/>
      <c r="W269" s="159"/>
      <c r="X269" s="158"/>
      <c r="Y269" s="158"/>
    </row>
    <row r="270" spans="2:25">
      <c r="B270" s="171"/>
      <c r="C270" s="171"/>
      <c r="D270" s="172"/>
      <c r="E270" s="171"/>
      <c r="F270" s="171"/>
      <c r="G270" s="172"/>
      <c r="H270" s="171"/>
      <c r="I270" s="171"/>
      <c r="J270" s="172"/>
      <c r="K270" s="171"/>
      <c r="L270" s="171"/>
      <c r="M270" s="165"/>
      <c r="O270" s="158"/>
      <c r="P270" s="158"/>
      <c r="Q270" s="159"/>
      <c r="R270" s="158"/>
      <c r="S270" s="158"/>
      <c r="T270" s="159"/>
      <c r="U270" s="158"/>
      <c r="V270" s="158"/>
      <c r="W270" s="159"/>
      <c r="X270" s="158"/>
      <c r="Y270" s="158"/>
    </row>
    <row r="271" spans="2:25">
      <c r="B271" s="171"/>
      <c r="C271" s="171"/>
      <c r="D271" s="172"/>
      <c r="E271" s="171"/>
      <c r="F271" s="171"/>
      <c r="G271" s="172"/>
      <c r="H271" s="171"/>
      <c r="I271" s="171"/>
      <c r="J271" s="172"/>
      <c r="K271" s="171"/>
      <c r="L271" s="171"/>
      <c r="M271" s="165"/>
      <c r="O271" s="158"/>
      <c r="P271" s="158"/>
      <c r="Q271" s="159"/>
      <c r="R271" s="158"/>
      <c r="S271" s="158"/>
      <c r="T271" s="159"/>
      <c r="U271" s="158"/>
      <c r="V271" s="158"/>
      <c r="W271" s="159"/>
      <c r="X271" s="158"/>
      <c r="Y271" s="158"/>
    </row>
    <row r="272" spans="2:25">
      <c r="B272" s="171"/>
      <c r="C272" s="171"/>
      <c r="D272" s="172"/>
      <c r="E272" s="171"/>
      <c r="F272" s="171"/>
      <c r="G272" s="172"/>
      <c r="H272" s="171"/>
      <c r="I272" s="171"/>
      <c r="J272" s="172"/>
      <c r="K272" s="171"/>
      <c r="L272" s="171"/>
      <c r="M272" s="165"/>
      <c r="O272" s="158"/>
      <c r="P272" s="158"/>
      <c r="Q272" s="159"/>
      <c r="R272" s="158"/>
      <c r="S272" s="158"/>
      <c r="T272" s="159"/>
      <c r="U272" s="158"/>
      <c r="V272" s="158"/>
      <c r="W272" s="159"/>
      <c r="X272" s="158"/>
      <c r="Y272" s="158"/>
    </row>
    <row r="273" spans="2:25">
      <c r="B273" s="171"/>
      <c r="C273" s="171"/>
      <c r="D273" s="172"/>
      <c r="E273" s="171"/>
      <c r="F273" s="171"/>
      <c r="G273" s="172"/>
      <c r="H273" s="171"/>
      <c r="I273" s="171"/>
      <c r="J273" s="172"/>
      <c r="K273" s="171"/>
      <c r="L273" s="171"/>
      <c r="M273" s="165"/>
      <c r="O273" s="158"/>
      <c r="P273" s="158"/>
      <c r="Q273" s="159"/>
      <c r="R273" s="158"/>
      <c r="S273" s="158"/>
      <c r="T273" s="159"/>
      <c r="U273" s="158"/>
      <c r="V273" s="158"/>
      <c r="W273" s="159"/>
      <c r="X273" s="158"/>
      <c r="Y273" s="158"/>
    </row>
    <row r="274" spans="2:25">
      <c r="B274" s="171"/>
      <c r="C274" s="171"/>
      <c r="D274" s="172"/>
      <c r="E274" s="171"/>
      <c r="F274" s="171"/>
      <c r="G274" s="172"/>
      <c r="H274" s="171"/>
      <c r="I274" s="171"/>
      <c r="J274" s="172"/>
      <c r="K274" s="171"/>
      <c r="L274" s="171"/>
      <c r="M274" s="165"/>
      <c r="O274" s="158"/>
      <c r="P274" s="158"/>
      <c r="Q274" s="159"/>
      <c r="R274" s="158"/>
      <c r="S274" s="158"/>
      <c r="T274" s="159"/>
      <c r="U274" s="158"/>
      <c r="V274" s="158"/>
      <c r="W274" s="159"/>
      <c r="X274" s="158"/>
      <c r="Y274" s="158"/>
    </row>
    <row r="275" spans="2:25">
      <c r="B275" s="171"/>
      <c r="C275" s="171"/>
      <c r="D275" s="172"/>
      <c r="E275" s="171"/>
      <c r="F275" s="171"/>
      <c r="G275" s="172"/>
      <c r="H275" s="171"/>
      <c r="I275" s="171"/>
      <c r="J275" s="172"/>
      <c r="K275" s="171"/>
      <c r="L275" s="171"/>
      <c r="M275" s="165"/>
      <c r="O275" s="158"/>
      <c r="P275" s="158"/>
      <c r="Q275" s="159"/>
      <c r="R275" s="158"/>
      <c r="S275" s="158"/>
      <c r="T275" s="159"/>
      <c r="U275" s="158"/>
      <c r="V275" s="158"/>
      <c r="W275" s="159"/>
      <c r="X275" s="158"/>
      <c r="Y275" s="158"/>
    </row>
    <row r="276" spans="2:25">
      <c r="B276" s="171"/>
      <c r="C276" s="171"/>
      <c r="D276" s="172"/>
      <c r="E276" s="171"/>
      <c r="F276" s="171"/>
      <c r="G276" s="172"/>
      <c r="H276" s="171"/>
      <c r="I276" s="171"/>
      <c r="J276" s="172"/>
      <c r="K276" s="171"/>
      <c r="L276" s="171"/>
      <c r="M276" s="165"/>
      <c r="O276" s="158"/>
      <c r="P276" s="158"/>
      <c r="Q276" s="159"/>
      <c r="R276" s="158"/>
      <c r="S276" s="158"/>
      <c r="T276" s="159"/>
      <c r="U276" s="158"/>
      <c r="V276" s="158"/>
      <c r="W276" s="159"/>
      <c r="X276" s="158"/>
      <c r="Y276" s="158"/>
    </row>
    <row r="277" spans="2:25">
      <c r="B277" s="171"/>
      <c r="C277" s="171"/>
      <c r="D277" s="172"/>
      <c r="E277" s="171"/>
      <c r="F277" s="171"/>
      <c r="G277" s="172"/>
      <c r="H277" s="171"/>
      <c r="I277" s="171"/>
      <c r="J277" s="172"/>
      <c r="K277" s="171"/>
      <c r="L277" s="171"/>
      <c r="M277" s="165"/>
      <c r="O277" s="158"/>
      <c r="P277" s="158"/>
      <c r="Q277" s="159"/>
      <c r="R277" s="158"/>
      <c r="S277" s="158"/>
      <c r="T277" s="159"/>
      <c r="U277" s="158"/>
      <c r="V277" s="158"/>
      <c r="W277" s="159"/>
      <c r="X277" s="158"/>
      <c r="Y277" s="158"/>
    </row>
    <row r="278" spans="2:25">
      <c r="B278" s="171"/>
      <c r="C278" s="171"/>
      <c r="D278" s="172"/>
      <c r="E278" s="171"/>
      <c r="F278" s="171"/>
      <c r="G278" s="172"/>
      <c r="H278" s="171"/>
      <c r="I278" s="171"/>
      <c r="J278" s="172"/>
      <c r="K278" s="171"/>
      <c r="L278" s="171"/>
      <c r="M278" s="165"/>
      <c r="O278" s="158"/>
      <c r="P278" s="158"/>
      <c r="Q278" s="159"/>
      <c r="R278" s="158"/>
      <c r="S278" s="158"/>
      <c r="T278" s="159"/>
      <c r="U278" s="158"/>
      <c r="V278" s="158"/>
      <c r="W278" s="159"/>
      <c r="X278" s="158"/>
      <c r="Y278" s="158"/>
    </row>
    <row r="279" spans="2:25">
      <c r="B279" s="171"/>
      <c r="C279" s="171"/>
      <c r="D279" s="172"/>
      <c r="E279" s="171"/>
      <c r="F279" s="171"/>
      <c r="G279" s="172"/>
      <c r="H279" s="171"/>
      <c r="I279" s="171"/>
      <c r="J279" s="172"/>
      <c r="K279" s="171"/>
      <c r="L279" s="171"/>
      <c r="M279" s="165"/>
      <c r="O279" s="158"/>
      <c r="P279" s="158"/>
      <c r="Q279" s="159"/>
      <c r="R279" s="158"/>
      <c r="S279" s="158"/>
      <c r="T279" s="159"/>
      <c r="U279" s="158"/>
      <c r="V279" s="158"/>
      <c r="W279" s="159"/>
      <c r="X279" s="158"/>
      <c r="Y279" s="158"/>
    </row>
    <row r="280" spans="2:25">
      <c r="B280" s="171"/>
      <c r="C280" s="171"/>
      <c r="D280" s="172"/>
      <c r="E280" s="171"/>
      <c r="F280" s="171"/>
      <c r="G280" s="172"/>
      <c r="H280" s="171"/>
      <c r="I280" s="171"/>
      <c r="J280" s="172"/>
      <c r="K280" s="171"/>
      <c r="L280" s="171"/>
      <c r="M280" s="165"/>
      <c r="O280" s="158"/>
      <c r="P280" s="158"/>
      <c r="Q280" s="159"/>
      <c r="R280" s="158"/>
      <c r="S280" s="158"/>
      <c r="T280" s="159"/>
      <c r="U280" s="158"/>
      <c r="V280" s="158"/>
      <c r="W280" s="159"/>
      <c r="X280" s="158"/>
      <c r="Y280" s="158"/>
    </row>
    <row r="281" spans="2:25">
      <c r="B281" s="171"/>
      <c r="C281" s="171"/>
      <c r="D281" s="172"/>
      <c r="E281" s="171"/>
      <c r="F281" s="171"/>
      <c r="G281" s="172"/>
      <c r="H281" s="171"/>
      <c r="I281" s="171"/>
      <c r="J281" s="172"/>
      <c r="K281" s="171"/>
      <c r="L281" s="171"/>
      <c r="M281" s="165"/>
      <c r="O281" s="158"/>
      <c r="P281" s="158"/>
      <c r="Q281" s="159"/>
      <c r="R281" s="158"/>
      <c r="S281" s="158"/>
      <c r="T281" s="159"/>
      <c r="U281" s="158"/>
      <c r="V281" s="158"/>
      <c r="W281" s="159"/>
      <c r="X281" s="158"/>
      <c r="Y281" s="158"/>
    </row>
    <row r="282" spans="2:25">
      <c r="B282" s="171"/>
      <c r="C282" s="171"/>
      <c r="D282" s="172"/>
      <c r="E282" s="171"/>
      <c r="F282" s="171"/>
      <c r="G282" s="172"/>
      <c r="H282" s="171"/>
      <c r="I282" s="171"/>
      <c r="J282" s="172"/>
      <c r="K282" s="171"/>
      <c r="L282" s="171"/>
      <c r="M282" s="165"/>
      <c r="O282" s="158"/>
      <c r="P282" s="158"/>
      <c r="Q282" s="159"/>
      <c r="R282" s="158"/>
      <c r="S282" s="158"/>
      <c r="T282" s="159"/>
      <c r="U282" s="158"/>
      <c r="V282" s="158"/>
      <c r="W282" s="159"/>
      <c r="X282" s="158"/>
      <c r="Y282" s="158"/>
    </row>
    <row r="283" spans="2:25">
      <c r="B283" s="171"/>
      <c r="C283" s="171"/>
      <c r="D283" s="172"/>
      <c r="E283" s="171"/>
      <c r="F283" s="171"/>
      <c r="G283" s="172"/>
      <c r="H283" s="171"/>
      <c r="I283" s="171"/>
      <c r="J283" s="172"/>
      <c r="K283" s="171"/>
      <c r="L283" s="171"/>
      <c r="M283" s="165"/>
      <c r="O283" s="158"/>
      <c r="P283" s="158"/>
      <c r="Q283" s="159"/>
      <c r="R283" s="158"/>
      <c r="S283" s="158"/>
      <c r="T283" s="159"/>
      <c r="U283" s="158"/>
      <c r="V283" s="158"/>
      <c r="W283" s="159"/>
      <c r="X283" s="158"/>
      <c r="Y283" s="158"/>
    </row>
    <row r="284" spans="2:25">
      <c r="B284" s="171"/>
      <c r="C284" s="171"/>
      <c r="D284" s="172"/>
      <c r="E284" s="171"/>
      <c r="F284" s="171"/>
      <c r="G284" s="172"/>
      <c r="H284" s="171"/>
      <c r="I284" s="171"/>
      <c r="J284" s="172"/>
      <c r="K284" s="171"/>
      <c r="L284" s="171"/>
      <c r="M284" s="165"/>
      <c r="O284" s="158"/>
      <c r="P284" s="158"/>
      <c r="Q284" s="159"/>
      <c r="R284" s="158"/>
      <c r="S284" s="158"/>
      <c r="T284" s="159"/>
      <c r="U284" s="158"/>
      <c r="V284" s="158"/>
      <c r="W284" s="159"/>
      <c r="X284" s="158"/>
      <c r="Y284" s="158"/>
    </row>
    <row r="285" spans="2:25">
      <c r="B285" s="171"/>
      <c r="C285" s="171"/>
      <c r="D285" s="172"/>
      <c r="E285" s="171"/>
      <c r="F285" s="171"/>
      <c r="G285" s="172"/>
      <c r="H285" s="171"/>
      <c r="I285" s="171"/>
      <c r="J285" s="172"/>
      <c r="K285" s="171"/>
      <c r="L285" s="171"/>
      <c r="M285" s="165"/>
      <c r="O285" s="158"/>
      <c r="P285" s="158"/>
      <c r="Q285" s="159"/>
      <c r="R285" s="158"/>
      <c r="S285" s="158"/>
      <c r="T285" s="159"/>
      <c r="U285" s="158"/>
      <c r="V285" s="158"/>
      <c r="W285" s="159"/>
      <c r="X285" s="158"/>
      <c r="Y285" s="158"/>
    </row>
    <row r="286" spans="2:25">
      <c r="B286" s="171"/>
      <c r="C286" s="171"/>
      <c r="D286" s="172"/>
      <c r="E286" s="171"/>
      <c r="F286" s="171"/>
      <c r="G286" s="172"/>
      <c r="H286" s="171"/>
      <c r="I286" s="171"/>
      <c r="J286" s="172"/>
      <c r="K286" s="171"/>
      <c r="L286" s="171"/>
      <c r="M286" s="165"/>
      <c r="O286" s="158"/>
      <c r="P286" s="158"/>
      <c r="Q286" s="159"/>
      <c r="R286" s="158"/>
      <c r="S286" s="158"/>
      <c r="T286" s="159"/>
      <c r="U286" s="158"/>
      <c r="V286" s="158"/>
      <c r="W286" s="159"/>
      <c r="X286" s="158"/>
      <c r="Y286" s="158"/>
    </row>
    <row r="287" spans="2:25">
      <c r="B287" s="171"/>
      <c r="C287" s="171"/>
      <c r="D287" s="172"/>
      <c r="E287" s="171"/>
      <c r="F287" s="171"/>
      <c r="G287" s="172"/>
      <c r="H287" s="171"/>
      <c r="I287" s="171"/>
      <c r="J287" s="172"/>
      <c r="K287" s="171"/>
      <c r="L287" s="171"/>
      <c r="M287" s="165"/>
      <c r="O287" s="158"/>
      <c r="P287" s="158"/>
      <c r="Q287" s="159"/>
      <c r="R287" s="158"/>
      <c r="S287" s="158"/>
      <c r="T287" s="159"/>
      <c r="U287" s="158"/>
      <c r="V287" s="158"/>
      <c r="W287" s="159"/>
      <c r="X287" s="158"/>
      <c r="Y287" s="158"/>
    </row>
    <row r="288" spans="2:25">
      <c r="B288" s="171"/>
      <c r="C288" s="171"/>
      <c r="D288" s="172"/>
      <c r="E288" s="171"/>
      <c r="F288" s="171"/>
      <c r="G288" s="172"/>
      <c r="H288" s="171"/>
      <c r="I288" s="171"/>
      <c r="J288" s="172"/>
      <c r="K288" s="171"/>
      <c r="L288" s="171"/>
      <c r="M288" s="165"/>
      <c r="O288" s="158"/>
      <c r="P288" s="158"/>
      <c r="Q288" s="159"/>
      <c r="R288" s="158"/>
      <c r="S288" s="158"/>
      <c r="T288" s="159"/>
      <c r="U288" s="158"/>
      <c r="V288" s="158"/>
      <c r="W288" s="159"/>
      <c r="X288" s="158"/>
      <c r="Y288" s="158"/>
    </row>
    <row r="289" spans="2:25">
      <c r="B289" s="171"/>
      <c r="C289" s="171"/>
      <c r="D289" s="172"/>
      <c r="E289" s="171"/>
      <c r="F289" s="171"/>
      <c r="G289" s="172"/>
      <c r="H289" s="171"/>
      <c r="I289" s="171"/>
      <c r="J289" s="172"/>
      <c r="K289" s="171"/>
      <c r="L289" s="171"/>
      <c r="M289" s="165"/>
      <c r="O289" s="158"/>
      <c r="P289" s="158"/>
      <c r="Q289" s="159"/>
      <c r="R289" s="158"/>
      <c r="S289" s="158"/>
      <c r="T289" s="159"/>
      <c r="U289" s="158"/>
      <c r="V289" s="158"/>
      <c r="W289" s="159"/>
      <c r="X289" s="158"/>
      <c r="Y289" s="158"/>
    </row>
    <row r="290" spans="2:25">
      <c r="B290" s="171"/>
      <c r="C290" s="171"/>
      <c r="D290" s="172"/>
      <c r="E290" s="171"/>
      <c r="F290" s="171"/>
      <c r="G290" s="172"/>
      <c r="H290" s="171"/>
      <c r="I290" s="171"/>
      <c r="J290" s="172"/>
      <c r="K290" s="171"/>
      <c r="L290" s="171"/>
      <c r="M290" s="165"/>
      <c r="O290" s="158"/>
      <c r="P290" s="158"/>
      <c r="Q290" s="159"/>
      <c r="R290" s="158"/>
      <c r="S290" s="158"/>
      <c r="T290" s="159"/>
      <c r="U290" s="158"/>
      <c r="V290" s="158"/>
      <c r="W290" s="159"/>
      <c r="X290" s="158"/>
      <c r="Y290" s="158"/>
    </row>
    <row r="291" spans="2:25">
      <c r="B291" s="171"/>
      <c r="C291" s="171"/>
      <c r="D291" s="172"/>
      <c r="E291" s="171"/>
      <c r="F291" s="171"/>
      <c r="G291" s="172"/>
      <c r="H291" s="171"/>
      <c r="I291" s="171"/>
      <c r="J291" s="172"/>
      <c r="K291" s="171"/>
      <c r="L291" s="171"/>
      <c r="M291" s="165"/>
      <c r="O291" s="158"/>
      <c r="P291" s="158"/>
      <c r="Q291" s="159"/>
      <c r="R291" s="158"/>
      <c r="S291" s="158"/>
      <c r="T291" s="159"/>
      <c r="U291" s="158"/>
      <c r="V291" s="158"/>
      <c r="W291" s="159"/>
      <c r="X291" s="158"/>
      <c r="Y291" s="158"/>
    </row>
    <row r="292" spans="2:25">
      <c r="B292" s="171"/>
      <c r="C292" s="171"/>
      <c r="D292" s="172"/>
      <c r="E292" s="171"/>
      <c r="F292" s="171"/>
      <c r="G292" s="172"/>
      <c r="H292" s="171"/>
      <c r="I292" s="171"/>
      <c r="J292" s="172"/>
      <c r="K292" s="171"/>
      <c r="L292" s="171"/>
      <c r="M292" s="165"/>
      <c r="O292" s="158"/>
      <c r="P292" s="158"/>
      <c r="Q292" s="159"/>
      <c r="R292" s="158"/>
      <c r="S292" s="158"/>
      <c r="T292" s="159"/>
      <c r="U292" s="158"/>
      <c r="V292" s="158"/>
      <c r="W292" s="159"/>
      <c r="X292" s="158"/>
      <c r="Y292" s="158"/>
    </row>
    <row r="293" spans="2:25">
      <c r="B293" s="171"/>
      <c r="C293" s="171"/>
      <c r="D293" s="172"/>
      <c r="E293" s="171"/>
      <c r="F293" s="171"/>
      <c r="G293" s="172"/>
      <c r="H293" s="171"/>
      <c r="I293" s="171"/>
      <c r="J293" s="172"/>
      <c r="K293" s="171"/>
      <c r="L293" s="171"/>
      <c r="M293" s="165"/>
      <c r="O293" s="158"/>
      <c r="P293" s="158"/>
      <c r="Q293" s="159"/>
      <c r="R293" s="158"/>
      <c r="S293" s="158"/>
      <c r="T293" s="159"/>
      <c r="U293" s="158"/>
      <c r="V293" s="158"/>
      <c r="W293" s="159"/>
      <c r="X293" s="158"/>
      <c r="Y293" s="158"/>
    </row>
    <row r="294" spans="2:25">
      <c r="B294" s="171"/>
      <c r="C294" s="171"/>
      <c r="D294" s="172"/>
      <c r="E294" s="171"/>
      <c r="F294" s="171"/>
      <c r="G294" s="172"/>
      <c r="H294" s="171"/>
      <c r="I294" s="171"/>
      <c r="J294" s="172"/>
      <c r="K294" s="171"/>
      <c r="L294" s="171"/>
      <c r="M294" s="165"/>
      <c r="O294" s="158"/>
      <c r="P294" s="158"/>
      <c r="Q294" s="159"/>
      <c r="R294" s="158"/>
      <c r="S294" s="158"/>
      <c r="T294" s="159"/>
      <c r="U294" s="158"/>
      <c r="V294" s="158"/>
      <c r="W294" s="159"/>
      <c r="X294" s="158"/>
      <c r="Y294" s="158"/>
    </row>
    <row r="295" spans="2:25">
      <c r="B295" s="171"/>
      <c r="C295" s="171"/>
      <c r="D295" s="172"/>
      <c r="E295" s="171"/>
      <c r="F295" s="171"/>
      <c r="G295" s="172"/>
      <c r="H295" s="171"/>
      <c r="I295" s="171"/>
      <c r="J295" s="172"/>
      <c r="K295" s="171"/>
      <c r="L295" s="171"/>
      <c r="M295" s="165"/>
      <c r="O295" s="158"/>
      <c r="P295" s="158"/>
      <c r="Q295" s="159"/>
      <c r="R295" s="158"/>
      <c r="S295" s="158"/>
      <c r="T295" s="159"/>
      <c r="U295" s="158"/>
      <c r="V295" s="158"/>
      <c r="W295" s="159"/>
      <c r="X295" s="158"/>
      <c r="Y295" s="158"/>
    </row>
    <row r="296" spans="2:25">
      <c r="B296" s="171"/>
      <c r="C296" s="171"/>
      <c r="D296" s="172"/>
      <c r="E296" s="171"/>
      <c r="F296" s="171"/>
      <c r="G296" s="172"/>
      <c r="H296" s="171"/>
      <c r="I296" s="171"/>
      <c r="J296" s="172"/>
      <c r="K296" s="171"/>
      <c r="L296" s="171"/>
      <c r="M296" s="165"/>
      <c r="O296" s="158"/>
      <c r="P296" s="158"/>
      <c r="Q296" s="159"/>
      <c r="R296" s="158"/>
      <c r="S296" s="158"/>
      <c r="T296" s="159"/>
      <c r="U296" s="158"/>
      <c r="V296" s="158"/>
      <c r="W296" s="159"/>
      <c r="X296" s="158"/>
      <c r="Y296" s="158"/>
    </row>
    <row r="297" spans="2:25">
      <c r="B297" s="171"/>
      <c r="C297" s="171"/>
      <c r="D297" s="172"/>
      <c r="E297" s="171"/>
      <c r="F297" s="171"/>
      <c r="G297" s="172"/>
      <c r="H297" s="171"/>
      <c r="I297" s="171"/>
      <c r="J297" s="172"/>
      <c r="K297" s="171"/>
      <c r="L297" s="171"/>
      <c r="M297" s="165"/>
      <c r="O297" s="158"/>
      <c r="P297" s="158"/>
      <c r="Q297" s="159"/>
      <c r="R297" s="158"/>
      <c r="S297" s="158"/>
      <c r="T297" s="159"/>
      <c r="U297" s="158"/>
      <c r="V297" s="158"/>
      <c r="W297" s="159"/>
      <c r="X297" s="158"/>
      <c r="Y297" s="158"/>
    </row>
    <row r="298" spans="2:25">
      <c r="B298" s="171"/>
      <c r="C298" s="171"/>
      <c r="D298" s="172"/>
      <c r="E298" s="171"/>
      <c r="F298" s="171"/>
      <c r="G298" s="172"/>
      <c r="H298" s="171"/>
      <c r="I298" s="171"/>
      <c r="J298" s="172"/>
      <c r="K298" s="171"/>
      <c r="L298" s="171"/>
      <c r="M298" s="165"/>
      <c r="O298" s="158"/>
      <c r="P298" s="158"/>
      <c r="Q298" s="159"/>
      <c r="R298" s="158"/>
      <c r="S298" s="158"/>
      <c r="T298" s="159"/>
      <c r="U298" s="158"/>
      <c r="V298" s="158"/>
      <c r="W298" s="159"/>
      <c r="X298" s="158"/>
      <c r="Y298" s="158"/>
    </row>
    <row r="299" spans="2:25">
      <c r="B299" s="171"/>
      <c r="C299" s="171"/>
      <c r="D299" s="172"/>
      <c r="E299" s="171"/>
      <c r="F299" s="171"/>
      <c r="G299" s="172"/>
      <c r="H299" s="171"/>
      <c r="I299" s="171"/>
      <c r="J299" s="172"/>
      <c r="K299" s="171"/>
      <c r="L299" s="171"/>
      <c r="M299" s="165"/>
      <c r="O299" s="158"/>
      <c r="P299" s="158"/>
      <c r="Q299" s="159"/>
      <c r="R299" s="158"/>
      <c r="S299" s="158"/>
      <c r="T299" s="159"/>
      <c r="U299" s="158"/>
      <c r="V299" s="158"/>
      <c r="W299" s="159"/>
      <c r="X299" s="158"/>
      <c r="Y299" s="158"/>
    </row>
    <row r="300" spans="2:25">
      <c r="B300" s="171"/>
      <c r="C300" s="171"/>
      <c r="D300" s="172"/>
      <c r="E300" s="171"/>
      <c r="F300" s="171"/>
      <c r="G300" s="172"/>
      <c r="H300" s="171"/>
      <c r="I300" s="171"/>
      <c r="J300" s="172"/>
      <c r="K300" s="171"/>
      <c r="L300" s="171"/>
      <c r="M300" s="165"/>
      <c r="O300" s="158"/>
      <c r="P300" s="158"/>
      <c r="Q300" s="159"/>
      <c r="R300" s="158"/>
      <c r="S300" s="158"/>
      <c r="T300" s="159"/>
      <c r="U300" s="158"/>
      <c r="V300" s="158"/>
      <c r="W300" s="159"/>
      <c r="X300" s="158"/>
      <c r="Y300" s="158"/>
    </row>
    <row r="301" spans="2:25">
      <c r="B301" s="171"/>
      <c r="C301" s="171"/>
      <c r="D301" s="172"/>
      <c r="E301" s="171"/>
      <c r="F301" s="171"/>
      <c r="G301" s="172"/>
      <c r="H301" s="171"/>
      <c r="I301" s="171"/>
      <c r="J301" s="172"/>
      <c r="K301" s="171"/>
      <c r="L301" s="171"/>
      <c r="M301" s="165"/>
      <c r="O301" s="158"/>
      <c r="P301" s="158"/>
      <c r="Q301" s="159"/>
      <c r="R301" s="158"/>
      <c r="S301" s="158"/>
      <c r="T301" s="159"/>
      <c r="U301" s="158"/>
      <c r="V301" s="158"/>
      <c r="W301" s="159"/>
      <c r="X301" s="158"/>
      <c r="Y301" s="158"/>
    </row>
    <row r="302" spans="2:25">
      <c r="B302" s="171"/>
      <c r="C302" s="171"/>
      <c r="D302" s="172"/>
      <c r="E302" s="171"/>
      <c r="F302" s="171"/>
      <c r="G302" s="172"/>
      <c r="H302" s="171"/>
      <c r="I302" s="171"/>
      <c r="J302" s="172"/>
      <c r="K302" s="171"/>
      <c r="L302" s="171"/>
      <c r="M302" s="165"/>
      <c r="O302" s="158"/>
      <c r="P302" s="158"/>
      <c r="Q302" s="159"/>
      <c r="R302" s="158"/>
      <c r="S302" s="158"/>
      <c r="T302" s="159"/>
      <c r="U302" s="158"/>
      <c r="V302" s="158"/>
      <c r="W302" s="159"/>
      <c r="X302" s="158"/>
      <c r="Y302" s="158"/>
    </row>
    <row r="303" spans="2:25">
      <c r="B303" s="171"/>
      <c r="C303" s="171"/>
      <c r="D303" s="172"/>
      <c r="E303" s="171"/>
      <c r="F303" s="171"/>
      <c r="G303" s="172"/>
      <c r="H303" s="171"/>
      <c r="I303" s="171"/>
      <c r="J303" s="172"/>
      <c r="K303" s="171"/>
      <c r="L303" s="171"/>
      <c r="M303" s="165"/>
      <c r="O303" s="158"/>
      <c r="P303" s="158"/>
      <c r="Q303" s="159"/>
      <c r="R303" s="158"/>
      <c r="S303" s="158"/>
      <c r="T303" s="159"/>
      <c r="U303" s="158"/>
      <c r="V303" s="158"/>
      <c r="W303" s="159"/>
      <c r="X303" s="158"/>
      <c r="Y303" s="158"/>
    </row>
    <row r="304" spans="2:25">
      <c r="B304" s="171"/>
      <c r="C304" s="171"/>
      <c r="D304" s="172"/>
      <c r="E304" s="171"/>
      <c r="F304" s="171"/>
      <c r="G304" s="172"/>
      <c r="H304" s="171"/>
      <c r="I304" s="171"/>
      <c r="J304" s="172"/>
      <c r="K304" s="171"/>
      <c r="L304" s="171"/>
      <c r="M304" s="165"/>
      <c r="O304" s="158"/>
      <c r="P304" s="158"/>
      <c r="Q304" s="159"/>
      <c r="R304" s="158"/>
      <c r="S304" s="158"/>
      <c r="T304" s="159"/>
      <c r="U304" s="158"/>
      <c r="V304" s="158"/>
      <c r="W304" s="159"/>
      <c r="X304" s="158"/>
      <c r="Y304" s="158"/>
    </row>
    <row r="305" spans="2:25">
      <c r="B305" s="171"/>
      <c r="C305" s="171"/>
      <c r="D305" s="172"/>
      <c r="E305" s="171"/>
      <c r="F305" s="171"/>
      <c r="G305" s="172"/>
      <c r="H305" s="171"/>
      <c r="I305" s="171"/>
      <c r="J305" s="172"/>
      <c r="K305" s="171"/>
      <c r="L305" s="171"/>
      <c r="M305" s="165"/>
      <c r="O305" s="158"/>
      <c r="P305" s="158"/>
      <c r="Q305" s="159"/>
      <c r="R305" s="158"/>
      <c r="S305" s="158"/>
      <c r="T305" s="159"/>
      <c r="U305" s="158"/>
      <c r="V305" s="158"/>
      <c r="W305" s="159"/>
      <c r="X305" s="158"/>
      <c r="Y305" s="158"/>
    </row>
    <row r="306" spans="2:25">
      <c r="B306" s="171"/>
      <c r="C306" s="171"/>
      <c r="D306" s="172"/>
      <c r="E306" s="171"/>
      <c r="F306" s="171"/>
      <c r="G306" s="172"/>
      <c r="H306" s="171"/>
      <c r="I306" s="171"/>
      <c r="J306" s="172"/>
      <c r="K306" s="171"/>
      <c r="L306" s="171"/>
      <c r="M306" s="165"/>
      <c r="O306" s="158"/>
      <c r="P306" s="158"/>
      <c r="Q306" s="159"/>
      <c r="R306" s="158"/>
      <c r="S306" s="158"/>
      <c r="T306" s="159"/>
      <c r="U306" s="158"/>
      <c r="V306" s="158"/>
      <c r="W306" s="159"/>
      <c r="X306" s="158"/>
      <c r="Y306" s="158"/>
    </row>
    <row r="307" spans="2:25">
      <c r="B307" s="171"/>
      <c r="C307" s="171"/>
      <c r="D307" s="172"/>
      <c r="E307" s="171"/>
      <c r="F307" s="171"/>
      <c r="G307" s="172"/>
      <c r="H307" s="171"/>
      <c r="I307" s="171"/>
      <c r="J307" s="172"/>
      <c r="K307" s="171"/>
      <c r="L307" s="171"/>
      <c r="M307" s="165"/>
      <c r="O307" s="158"/>
      <c r="P307" s="158"/>
      <c r="Q307" s="159"/>
      <c r="R307" s="158"/>
      <c r="S307" s="158"/>
      <c r="T307" s="159"/>
      <c r="U307" s="158"/>
      <c r="V307" s="158"/>
      <c r="W307" s="159"/>
      <c r="X307" s="158"/>
      <c r="Y307" s="158"/>
    </row>
    <row r="308" spans="2:25">
      <c r="B308" s="171"/>
      <c r="C308" s="171"/>
      <c r="D308" s="172"/>
      <c r="E308" s="171"/>
      <c r="F308" s="171"/>
      <c r="G308" s="172"/>
      <c r="H308" s="171"/>
      <c r="I308" s="171"/>
      <c r="J308" s="172"/>
      <c r="K308" s="171"/>
      <c r="L308" s="171"/>
      <c r="M308" s="165"/>
      <c r="O308" s="158"/>
      <c r="P308" s="158"/>
      <c r="Q308" s="159"/>
      <c r="R308" s="158"/>
      <c r="S308" s="158"/>
      <c r="T308" s="159"/>
      <c r="U308" s="158"/>
      <c r="V308" s="158"/>
      <c r="W308" s="159"/>
      <c r="X308" s="158"/>
      <c r="Y308" s="158"/>
    </row>
    <row r="309" spans="2:25">
      <c r="B309" s="171"/>
      <c r="C309" s="171"/>
      <c r="D309" s="172"/>
      <c r="E309" s="171"/>
      <c r="F309" s="171"/>
      <c r="G309" s="172"/>
      <c r="H309" s="171"/>
      <c r="I309" s="171"/>
      <c r="J309" s="172"/>
      <c r="K309" s="171"/>
      <c r="L309" s="171"/>
      <c r="M309" s="165"/>
      <c r="O309" s="158"/>
      <c r="P309" s="158"/>
      <c r="Q309" s="159"/>
      <c r="R309" s="158"/>
      <c r="S309" s="158"/>
      <c r="T309" s="159"/>
      <c r="U309" s="158"/>
      <c r="V309" s="158"/>
      <c r="W309" s="159"/>
      <c r="X309" s="158"/>
      <c r="Y309" s="158"/>
    </row>
    <row r="310" spans="2:25">
      <c r="B310" s="171"/>
      <c r="C310" s="171"/>
      <c r="D310" s="172"/>
      <c r="E310" s="171"/>
      <c r="F310" s="171"/>
      <c r="G310" s="172"/>
      <c r="H310" s="171"/>
      <c r="I310" s="171"/>
      <c r="J310" s="172"/>
      <c r="K310" s="171"/>
      <c r="L310" s="171"/>
      <c r="M310" s="165"/>
      <c r="O310" s="158"/>
      <c r="P310" s="158"/>
      <c r="Q310" s="159"/>
      <c r="R310" s="158"/>
      <c r="S310" s="158"/>
      <c r="T310" s="159"/>
      <c r="U310" s="158"/>
      <c r="V310" s="158"/>
      <c r="W310" s="159"/>
      <c r="X310" s="158"/>
      <c r="Y310" s="158"/>
    </row>
    <row r="311" spans="2:25">
      <c r="B311" s="171"/>
      <c r="C311" s="171"/>
      <c r="D311" s="172"/>
      <c r="E311" s="171"/>
      <c r="F311" s="171"/>
      <c r="G311" s="172"/>
      <c r="H311" s="171"/>
      <c r="I311" s="171"/>
      <c r="J311" s="172"/>
      <c r="K311" s="171"/>
      <c r="L311" s="171"/>
      <c r="M311" s="165"/>
      <c r="O311" s="158"/>
      <c r="P311" s="158"/>
      <c r="Q311" s="159"/>
      <c r="R311" s="158"/>
      <c r="S311" s="158"/>
      <c r="T311" s="159"/>
      <c r="U311" s="158"/>
      <c r="V311" s="158"/>
      <c r="W311" s="159"/>
      <c r="X311" s="158"/>
      <c r="Y311" s="158"/>
    </row>
    <row r="312" spans="2:25">
      <c r="B312" s="171"/>
      <c r="C312" s="171"/>
      <c r="D312" s="172"/>
      <c r="E312" s="171"/>
      <c r="F312" s="171"/>
      <c r="G312" s="172"/>
      <c r="H312" s="171"/>
      <c r="I312" s="171"/>
      <c r="J312" s="172"/>
      <c r="K312" s="171"/>
      <c r="L312" s="171"/>
      <c r="M312" s="165"/>
      <c r="O312" s="158"/>
      <c r="P312" s="158"/>
      <c r="Q312" s="159"/>
      <c r="R312" s="158"/>
      <c r="S312" s="158"/>
      <c r="T312" s="159"/>
      <c r="U312" s="158"/>
      <c r="V312" s="158"/>
      <c r="W312" s="159"/>
      <c r="X312" s="158"/>
      <c r="Y312" s="158"/>
    </row>
    <row r="313" spans="2:25">
      <c r="B313" s="171"/>
      <c r="C313" s="171"/>
      <c r="D313" s="172"/>
      <c r="E313" s="171"/>
      <c r="F313" s="171"/>
      <c r="G313" s="172"/>
      <c r="H313" s="171"/>
      <c r="I313" s="171"/>
      <c r="J313" s="172"/>
      <c r="K313" s="171"/>
      <c r="L313" s="171"/>
      <c r="M313" s="165"/>
      <c r="O313" s="158"/>
      <c r="P313" s="158"/>
      <c r="Q313" s="159"/>
      <c r="R313" s="158"/>
      <c r="S313" s="158"/>
      <c r="T313" s="159"/>
      <c r="U313" s="158"/>
      <c r="V313" s="158"/>
      <c r="W313" s="159"/>
      <c r="X313" s="158"/>
      <c r="Y313" s="158"/>
    </row>
    <row r="314" spans="2:25">
      <c r="B314" s="171"/>
      <c r="C314" s="171"/>
      <c r="D314" s="172"/>
      <c r="E314" s="171"/>
      <c r="F314" s="171"/>
      <c r="G314" s="172"/>
      <c r="H314" s="171"/>
      <c r="I314" s="171"/>
      <c r="J314" s="172"/>
      <c r="K314" s="171"/>
      <c r="L314" s="171"/>
      <c r="M314" s="165"/>
      <c r="O314" s="158"/>
      <c r="P314" s="158"/>
      <c r="Q314" s="159"/>
      <c r="R314" s="158"/>
      <c r="S314" s="158"/>
      <c r="T314" s="159"/>
      <c r="U314" s="158"/>
      <c r="V314" s="158"/>
      <c r="W314" s="159"/>
      <c r="X314" s="158"/>
      <c r="Y314" s="158"/>
    </row>
    <row r="315" spans="2:25">
      <c r="B315" s="171"/>
      <c r="C315" s="171"/>
      <c r="D315" s="172"/>
      <c r="E315" s="171"/>
      <c r="F315" s="171"/>
      <c r="G315" s="172"/>
      <c r="H315" s="171"/>
      <c r="I315" s="171"/>
      <c r="J315" s="172"/>
      <c r="K315" s="171"/>
      <c r="L315" s="171"/>
      <c r="M315" s="165"/>
      <c r="O315" s="158"/>
      <c r="P315" s="158"/>
      <c r="Q315" s="159"/>
      <c r="R315" s="158"/>
      <c r="S315" s="158"/>
      <c r="T315" s="159"/>
      <c r="U315" s="158"/>
      <c r="V315" s="158"/>
      <c r="W315" s="159"/>
      <c r="X315" s="158"/>
      <c r="Y315" s="158"/>
    </row>
    <row r="316" spans="2:25">
      <c r="B316" s="171"/>
      <c r="C316" s="171"/>
      <c r="D316" s="172"/>
      <c r="E316" s="171"/>
      <c r="F316" s="171"/>
      <c r="G316" s="172"/>
      <c r="H316" s="171"/>
      <c r="I316" s="171"/>
      <c r="J316" s="172"/>
      <c r="K316" s="171"/>
      <c r="L316" s="171"/>
      <c r="M316" s="165"/>
      <c r="O316" s="158"/>
      <c r="P316" s="158"/>
      <c r="Q316" s="159"/>
      <c r="R316" s="158"/>
      <c r="S316" s="158"/>
      <c r="T316" s="159"/>
      <c r="U316" s="158"/>
      <c r="V316" s="158"/>
      <c r="W316" s="159"/>
      <c r="X316" s="158"/>
      <c r="Y316" s="158"/>
    </row>
    <row r="317" spans="2:25">
      <c r="B317" s="171"/>
      <c r="C317" s="171"/>
      <c r="D317" s="172"/>
      <c r="E317" s="171"/>
      <c r="F317" s="171"/>
      <c r="G317" s="172"/>
      <c r="H317" s="171"/>
      <c r="I317" s="171"/>
      <c r="J317" s="172"/>
      <c r="K317" s="171"/>
      <c r="L317" s="171"/>
      <c r="M317" s="165"/>
      <c r="O317" s="158"/>
      <c r="P317" s="158"/>
      <c r="Q317" s="159"/>
      <c r="R317" s="158"/>
      <c r="S317" s="158"/>
      <c r="T317" s="159"/>
      <c r="U317" s="158"/>
      <c r="V317" s="158"/>
      <c r="W317" s="159"/>
      <c r="X317" s="158"/>
      <c r="Y317" s="158"/>
    </row>
    <row r="318" spans="2:25">
      <c r="B318" s="171"/>
      <c r="C318" s="171"/>
      <c r="D318" s="172"/>
      <c r="E318" s="171"/>
      <c r="F318" s="171"/>
      <c r="G318" s="172"/>
      <c r="H318" s="171"/>
      <c r="I318" s="171"/>
      <c r="J318" s="172"/>
      <c r="K318" s="171"/>
      <c r="L318" s="171"/>
      <c r="M318" s="165"/>
      <c r="O318" s="158"/>
      <c r="P318" s="158"/>
      <c r="Q318" s="159"/>
      <c r="R318" s="158"/>
      <c r="S318" s="158"/>
      <c r="T318" s="159"/>
      <c r="U318" s="158"/>
      <c r="V318" s="158"/>
      <c r="W318" s="159"/>
      <c r="X318" s="158"/>
      <c r="Y318" s="158"/>
    </row>
    <row r="319" spans="2:25">
      <c r="B319" s="171"/>
      <c r="C319" s="171"/>
      <c r="D319" s="172"/>
      <c r="E319" s="171"/>
      <c r="F319" s="171"/>
      <c r="G319" s="172"/>
      <c r="H319" s="171"/>
      <c r="I319" s="171"/>
      <c r="J319" s="172"/>
      <c r="K319" s="171"/>
      <c r="L319" s="171"/>
      <c r="M319" s="165"/>
      <c r="O319" s="158"/>
      <c r="P319" s="158"/>
      <c r="Q319" s="159"/>
      <c r="R319" s="158"/>
      <c r="S319" s="158"/>
      <c r="T319" s="159"/>
      <c r="U319" s="158"/>
      <c r="V319" s="158"/>
      <c r="W319" s="159"/>
      <c r="X319" s="158"/>
      <c r="Y319" s="158"/>
    </row>
    <row r="320" spans="2:25">
      <c r="B320" s="171"/>
      <c r="C320" s="171"/>
      <c r="D320" s="172"/>
      <c r="E320" s="171"/>
      <c r="F320" s="171"/>
      <c r="G320" s="172"/>
      <c r="H320" s="171"/>
      <c r="I320" s="171"/>
      <c r="J320" s="172"/>
      <c r="K320" s="171"/>
      <c r="L320" s="171"/>
      <c r="M320" s="165"/>
      <c r="O320" s="158"/>
      <c r="P320" s="158"/>
      <c r="Q320" s="159"/>
      <c r="R320" s="158"/>
      <c r="S320" s="158"/>
      <c r="T320" s="159"/>
      <c r="U320" s="158"/>
      <c r="V320" s="158"/>
      <c r="W320" s="159"/>
      <c r="X320" s="158"/>
      <c r="Y320" s="158"/>
    </row>
    <row r="321" spans="2:25">
      <c r="B321" s="171"/>
      <c r="C321" s="171"/>
      <c r="D321" s="172"/>
      <c r="E321" s="171"/>
      <c r="F321" s="171"/>
      <c r="G321" s="172"/>
      <c r="H321" s="171"/>
      <c r="I321" s="171"/>
      <c r="J321" s="172"/>
      <c r="K321" s="171"/>
      <c r="L321" s="171"/>
      <c r="M321" s="165"/>
      <c r="O321" s="158"/>
      <c r="P321" s="158"/>
      <c r="Q321" s="159"/>
      <c r="R321" s="158"/>
      <c r="S321" s="158"/>
      <c r="T321" s="159"/>
      <c r="U321" s="158"/>
      <c r="V321" s="158"/>
      <c r="W321" s="159"/>
      <c r="X321" s="158"/>
      <c r="Y321" s="158"/>
    </row>
    <row r="322" spans="2:25">
      <c r="B322" s="171"/>
      <c r="C322" s="171"/>
      <c r="D322" s="172"/>
      <c r="E322" s="171"/>
      <c r="F322" s="171"/>
      <c r="G322" s="172"/>
      <c r="H322" s="171"/>
      <c r="I322" s="171"/>
      <c r="J322" s="172"/>
      <c r="K322" s="171"/>
      <c r="L322" s="171"/>
      <c r="M322" s="165"/>
      <c r="O322" s="158"/>
      <c r="P322" s="158"/>
      <c r="Q322" s="159"/>
      <c r="R322" s="158"/>
      <c r="S322" s="158"/>
      <c r="T322" s="159"/>
      <c r="U322" s="158"/>
      <c r="V322" s="158"/>
      <c r="W322" s="159"/>
      <c r="X322" s="158"/>
      <c r="Y322" s="158"/>
    </row>
    <row r="323" spans="2:25">
      <c r="B323" s="171"/>
      <c r="C323" s="171"/>
      <c r="D323" s="172"/>
      <c r="E323" s="171"/>
      <c r="F323" s="171"/>
      <c r="G323" s="172"/>
      <c r="H323" s="171"/>
      <c r="I323" s="171"/>
      <c r="J323" s="172"/>
      <c r="K323" s="171"/>
      <c r="L323" s="171"/>
      <c r="M323" s="165"/>
      <c r="O323" s="158"/>
      <c r="P323" s="158"/>
      <c r="Q323" s="159"/>
      <c r="R323" s="158"/>
      <c r="S323" s="158"/>
      <c r="T323" s="159"/>
      <c r="U323" s="158"/>
      <c r="V323" s="158"/>
      <c r="W323" s="159"/>
      <c r="X323" s="158"/>
      <c r="Y323" s="158"/>
    </row>
    <row r="324" spans="2:25">
      <c r="B324" s="171"/>
      <c r="C324" s="171"/>
      <c r="D324" s="172"/>
      <c r="E324" s="171"/>
      <c r="F324" s="171"/>
      <c r="G324" s="172"/>
      <c r="H324" s="171"/>
      <c r="I324" s="171"/>
      <c r="J324" s="172"/>
      <c r="K324" s="171"/>
      <c r="L324" s="171"/>
      <c r="M324" s="165"/>
      <c r="O324" s="158"/>
      <c r="P324" s="158"/>
      <c r="Q324" s="159"/>
      <c r="R324" s="158"/>
      <c r="S324" s="158"/>
      <c r="T324" s="159"/>
      <c r="U324" s="158"/>
      <c r="V324" s="158"/>
      <c r="W324" s="159"/>
      <c r="X324" s="158"/>
      <c r="Y324" s="158"/>
    </row>
    <row r="325" spans="2:25">
      <c r="B325" s="171"/>
      <c r="C325" s="171"/>
      <c r="D325" s="172"/>
      <c r="E325" s="171"/>
      <c r="F325" s="171"/>
      <c r="G325" s="172"/>
      <c r="H325" s="171"/>
      <c r="I325" s="171"/>
      <c r="J325" s="172"/>
      <c r="K325" s="171"/>
      <c r="L325" s="171"/>
      <c r="M325" s="165"/>
      <c r="O325" s="158"/>
      <c r="P325" s="158"/>
      <c r="Q325" s="159"/>
      <c r="R325" s="158"/>
      <c r="S325" s="158"/>
      <c r="T325" s="159"/>
      <c r="U325" s="158"/>
      <c r="V325" s="158"/>
      <c r="W325" s="159"/>
      <c r="X325" s="158"/>
      <c r="Y325" s="158"/>
    </row>
    <row r="326" spans="2:25">
      <c r="B326" s="171"/>
      <c r="C326" s="171"/>
      <c r="D326" s="172"/>
      <c r="E326" s="171"/>
      <c r="F326" s="171"/>
      <c r="G326" s="172"/>
      <c r="H326" s="171"/>
      <c r="I326" s="171"/>
      <c r="J326" s="172"/>
      <c r="K326" s="171"/>
      <c r="L326" s="171"/>
      <c r="M326" s="165"/>
      <c r="O326" s="158"/>
      <c r="P326" s="158"/>
      <c r="Q326" s="159"/>
      <c r="R326" s="158"/>
      <c r="S326" s="158"/>
      <c r="T326" s="159"/>
      <c r="U326" s="158"/>
      <c r="V326" s="158"/>
      <c r="W326" s="159"/>
      <c r="X326" s="158"/>
      <c r="Y326" s="158"/>
    </row>
    <row r="327" spans="2:25">
      <c r="B327" s="171"/>
      <c r="C327" s="171"/>
      <c r="D327" s="172"/>
      <c r="E327" s="171"/>
      <c r="F327" s="171"/>
      <c r="G327" s="172"/>
      <c r="H327" s="171"/>
      <c r="I327" s="171"/>
      <c r="J327" s="172"/>
      <c r="K327" s="171"/>
      <c r="L327" s="171"/>
      <c r="M327" s="165"/>
      <c r="O327" s="158"/>
      <c r="P327" s="158"/>
      <c r="Q327" s="159"/>
      <c r="R327" s="158"/>
      <c r="S327" s="158"/>
      <c r="T327" s="159"/>
      <c r="U327" s="158"/>
      <c r="V327" s="158"/>
      <c r="W327" s="159"/>
      <c r="X327" s="158"/>
      <c r="Y327" s="158"/>
    </row>
    <row r="328" spans="2:25">
      <c r="B328" s="171"/>
      <c r="C328" s="171"/>
      <c r="D328" s="172"/>
      <c r="E328" s="171"/>
      <c r="F328" s="171"/>
      <c r="G328" s="172"/>
      <c r="H328" s="171"/>
      <c r="I328" s="171"/>
      <c r="J328" s="172"/>
      <c r="K328" s="171"/>
      <c r="L328" s="171"/>
      <c r="M328" s="165"/>
      <c r="O328" s="158"/>
      <c r="P328" s="158"/>
      <c r="Q328" s="159"/>
      <c r="R328" s="158"/>
      <c r="S328" s="158"/>
      <c r="T328" s="159"/>
      <c r="U328" s="158"/>
      <c r="V328" s="158"/>
      <c r="W328" s="159"/>
      <c r="X328" s="158"/>
      <c r="Y328" s="158"/>
    </row>
    <row r="329" spans="2:25">
      <c r="B329" s="171"/>
      <c r="C329" s="171"/>
      <c r="D329" s="172"/>
      <c r="E329" s="171"/>
      <c r="F329" s="171"/>
      <c r="G329" s="172"/>
      <c r="H329" s="171"/>
      <c r="I329" s="171"/>
      <c r="J329" s="172"/>
      <c r="K329" s="171"/>
      <c r="L329" s="171"/>
      <c r="M329" s="165"/>
      <c r="O329" s="158"/>
      <c r="P329" s="158"/>
      <c r="Q329" s="159"/>
      <c r="R329" s="158"/>
      <c r="S329" s="158"/>
      <c r="T329" s="159"/>
      <c r="U329" s="158"/>
      <c r="V329" s="158"/>
      <c r="W329" s="159"/>
      <c r="X329" s="158"/>
      <c r="Y329" s="158"/>
    </row>
    <row r="330" spans="2:25">
      <c r="B330" s="171"/>
      <c r="C330" s="171"/>
      <c r="D330" s="172"/>
      <c r="E330" s="171"/>
      <c r="F330" s="171"/>
      <c r="G330" s="172"/>
      <c r="H330" s="171"/>
      <c r="I330" s="171"/>
      <c r="J330" s="172"/>
      <c r="K330" s="171"/>
      <c r="L330" s="171"/>
      <c r="M330" s="165"/>
      <c r="O330" s="158"/>
      <c r="P330" s="158"/>
      <c r="Q330" s="159"/>
      <c r="R330" s="158"/>
      <c r="S330" s="158"/>
      <c r="T330" s="159"/>
      <c r="U330" s="158"/>
      <c r="V330" s="158"/>
      <c r="W330" s="159"/>
      <c r="X330" s="158"/>
      <c r="Y330" s="158"/>
    </row>
    <row r="331" spans="2:25">
      <c r="B331" s="171"/>
      <c r="C331" s="171"/>
      <c r="D331" s="172"/>
      <c r="E331" s="171"/>
      <c r="F331" s="171"/>
      <c r="G331" s="172"/>
      <c r="H331" s="171"/>
      <c r="I331" s="171"/>
      <c r="J331" s="172"/>
      <c r="K331" s="171"/>
      <c r="L331" s="171"/>
      <c r="M331" s="165"/>
      <c r="O331" s="158"/>
      <c r="P331" s="158"/>
      <c r="Q331" s="159"/>
      <c r="R331" s="158"/>
      <c r="S331" s="158"/>
      <c r="T331" s="159"/>
      <c r="U331" s="158"/>
      <c r="V331" s="158"/>
      <c r="W331" s="159"/>
      <c r="X331" s="158"/>
      <c r="Y331" s="158"/>
    </row>
    <row r="332" spans="2:25">
      <c r="B332" s="171"/>
      <c r="C332" s="171"/>
      <c r="D332" s="172"/>
      <c r="E332" s="171"/>
      <c r="F332" s="171"/>
      <c r="G332" s="172"/>
      <c r="H332" s="171"/>
      <c r="I332" s="171"/>
      <c r="J332" s="172"/>
      <c r="K332" s="171"/>
      <c r="L332" s="171"/>
      <c r="M332" s="165"/>
      <c r="O332" s="158"/>
      <c r="P332" s="158"/>
      <c r="Q332" s="159"/>
      <c r="R332" s="158"/>
      <c r="S332" s="158"/>
      <c r="T332" s="159"/>
      <c r="U332" s="158"/>
      <c r="V332" s="158"/>
      <c r="W332" s="159"/>
      <c r="X332" s="158"/>
      <c r="Y332" s="158"/>
    </row>
    <row r="333" spans="2:25">
      <c r="B333" s="171"/>
      <c r="C333" s="171"/>
      <c r="D333" s="172"/>
      <c r="E333" s="171"/>
      <c r="F333" s="171"/>
      <c r="G333" s="172"/>
      <c r="H333" s="171"/>
      <c r="I333" s="171"/>
      <c r="J333" s="172"/>
      <c r="K333" s="171"/>
      <c r="L333" s="171"/>
      <c r="M333" s="165"/>
      <c r="O333" s="158"/>
      <c r="P333" s="158"/>
      <c r="Q333" s="159"/>
      <c r="R333" s="158"/>
      <c r="S333" s="158"/>
      <c r="T333" s="159"/>
      <c r="U333" s="158"/>
      <c r="V333" s="158"/>
      <c r="W333" s="159"/>
      <c r="X333" s="158"/>
      <c r="Y333" s="158"/>
    </row>
    <row r="334" spans="2:25">
      <c r="B334" s="171"/>
      <c r="C334" s="171"/>
      <c r="D334" s="172"/>
      <c r="E334" s="171"/>
      <c r="F334" s="171"/>
      <c r="G334" s="172"/>
      <c r="H334" s="171"/>
      <c r="I334" s="171"/>
      <c r="J334" s="172"/>
      <c r="K334" s="171"/>
      <c r="L334" s="171"/>
      <c r="M334" s="165"/>
      <c r="O334" s="158"/>
      <c r="P334" s="158"/>
      <c r="Q334" s="159"/>
      <c r="R334" s="158"/>
      <c r="S334" s="158"/>
      <c r="T334" s="159"/>
      <c r="U334" s="158"/>
      <c r="V334" s="158"/>
      <c r="W334" s="159"/>
      <c r="X334" s="158"/>
      <c r="Y334" s="158"/>
    </row>
    <row r="335" spans="2:25">
      <c r="B335" s="171"/>
      <c r="C335" s="171"/>
      <c r="D335" s="172"/>
      <c r="E335" s="171"/>
      <c r="F335" s="171"/>
      <c r="G335" s="172"/>
      <c r="H335" s="171"/>
      <c r="I335" s="171"/>
      <c r="J335" s="172"/>
      <c r="K335" s="171"/>
      <c r="L335" s="171"/>
      <c r="M335" s="165"/>
      <c r="O335" s="158"/>
      <c r="P335" s="158"/>
      <c r="Q335" s="159"/>
      <c r="R335" s="158"/>
      <c r="S335" s="158"/>
      <c r="T335" s="159"/>
      <c r="U335" s="158"/>
      <c r="V335" s="158"/>
      <c r="W335" s="159"/>
      <c r="X335" s="158"/>
      <c r="Y335" s="158"/>
    </row>
    <row r="336" spans="2:25">
      <c r="B336" s="171"/>
      <c r="C336" s="171"/>
      <c r="D336" s="172"/>
      <c r="E336" s="171"/>
      <c r="F336" s="171"/>
      <c r="G336" s="172"/>
      <c r="H336" s="171"/>
      <c r="I336" s="171"/>
      <c r="J336" s="172"/>
      <c r="K336" s="171"/>
      <c r="L336" s="171"/>
      <c r="M336" s="165"/>
      <c r="O336" s="158"/>
      <c r="P336" s="158"/>
      <c r="Q336" s="159"/>
      <c r="R336" s="158"/>
      <c r="S336" s="158"/>
      <c r="T336" s="159"/>
      <c r="U336" s="158"/>
      <c r="V336" s="158"/>
      <c r="W336" s="159"/>
      <c r="X336" s="158"/>
      <c r="Y336" s="158"/>
    </row>
    <row r="337" spans="2:25">
      <c r="B337" s="171"/>
      <c r="C337" s="171"/>
      <c r="D337" s="172"/>
      <c r="E337" s="171"/>
      <c r="F337" s="171"/>
      <c r="G337" s="172"/>
      <c r="H337" s="171"/>
      <c r="I337" s="171"/>
      <c r="J337" s="172"/>
      <c r="K337" s="171"/>
      <c r="L337" s="171"/>
      <c r="M337" s="165"/>
      <c r="O337" s="158"/>
      <c r="P337" s="158"/>
      <c r="Q337" s="159"/>
      <c r="R337" s="158"/>
      <c r="S337" s="158"/>
      <c r="T337" s="159"/>
      <c r="U337" s="158"/>
      <c r="V337" s="158"/>
      <c r="W337" s="159"/>
      <c r="X337" s="158"/>
      <c r="Y337" s="158"/>
    </row>
    <row r="338" spans="2:25">
      <c r="B338" s="171"/>
      <c r="C338" s="171"/>
      <c r="D338" s="172"/>
      <c r="E338" s="171"/>
      <c r="F338" s="171"/>
      <c r="G338" s="172"/>
      <c r="H338" s="171"/>
      <c r="I338" s="171"/>
      <c r="J338" s="172"/>
      <c r="K338" s="171"/>
      <c r="L338" s="171"/>
      <c r="M338" s="165"/>
      <c r="O338" s="158"/>
      <c r="P338" s="158"/>
      <c r="Q338" s="159"/>
      <c r="R338" s="158"/>
      <c r="S338" s="158"/>
      <c r="T338" s="159"/>
      <c r="U338" s="158"/>
      <c r="V338" s="158"/>
      <c r="W338" s="159"/>
      <c r="X338" s="158"/>
      <c r="Y338" s="158"/>
    </row>
    <row r="339" spans="2:25">
      <c r="B339" s="171"/>
      <c r="C339" s="171"/>
      <c r="D339" s="172"/>
      <c r="E339" s="171"/>
      <c r="F339" s="171"/>
      <c r="G339" s="172"/>
      <c r="H339" s="171"/>
      <c r="I339" s="171"/>
      <c r="J339" s="172"/>
      <c r="K339" s="171"/>
      <c r="L339" s="171"/>
      <c r="M339" s="165"/>
      <c r="O339" s="158"/>
      <c r="P339" s="158"/>
      <c r="Q339" s="159"/>
      <c r="R339" s="158"/>
      <c r="S339" s="158"/>
      <c r="T339" s="159"/>
      <c r="U339" s="158"/>
      <c r="V339" s="158"/>
      <c r="W339" s="159"/>
      <c r="X339" s="158"/>
      <c r="Y339" s="158"/>
    </row>
    <row r="340" spans="2:25">
      <c r="B340" s="171"/>
      <c r="C340" s="171"/>
      <c r="D340" s="172"/>
      <c r="E340" s="171"/>
      <c r="F340" s="171"/>
      <c r="G340" s="172"/>
      <c r="H340" s="171"/>
      <c r="I340" s="171"/>
      <c r="J340" s="172"/>
      <c r="K340" s="171"/>
      <c r="L340" s="171"/>
      <c r="M340" s="165"/>
      <c r="O340" s="158"/>
      <c r="P340" s="158"/>
      <c r="Q340" s="159"/>
      <c r="R340" s="158"/>
      <c r="S340" s="158"/>
      <c r="T340" s="159"/>
      <c r="U340" s="158"/>
      <c r="V340" s="158"/>
      <c r="W340" s="159"/>
      <c r="X340" s="158"/>
      <c r="Y340" s="158"/>
    </row>
    <row r="341" spans="2:25">
      <c r="B341" s="171"/>
      <c r="C341" s="171"/>
      <c r="D341" s="172"/>
      <c r="E341" s="171"/>
      <c r="F341" s="171"/>
      <c r="G341" s="172"/>
      <c r="H341" s="171"/>
      <c r="I341" s="171"/>
      <c r="J341" s="172"/>
      <c r="K341" s="171"/>
      <c r="L341" s="171"/>
      <c r="M341" s="165"/>
      <c r="O341" s="158"/>
      <c r="P341" s="158"/>
      <c r="Q341" s="159"/>
      <c r="R341" s="158"/>
      <c r="S341" s="158"/>
      <c r="T341" s="159"/>
      <c r="U341" s="158"/>
      <c r="V341" s="158"/>
      <c r="W341" s="159"/>
      <c r="X341" s="158"/>
      <c r="Y341" s="158"/>
    </row>
    <row r="342" spans="2:25">
      <c r="B342" s="171"/>
      <c r="C342" s="171"/>
      <c r="D342" s="172"/>
      <c r="E342" s="171"/>
      <c r="F342" s="171"/>
      <c r="G342" s="172"/>
      <c r="H342" s="171"/>
      <c r="I342" s="171"/>
      <c r="J342" s="172"/>
      <c r="K342" s="171"/>
      <c r="L342" s="171"/>
      <c r="M342" s="165"/>
      <c r="O342" s="158"/>
      <c r="P342" s="158"/>
      <c r="Q342" s="159"/>
      <c r="R342" s="158"/>
      <c r="S342" s="158"/>
      <c r="T342" s="159"/>
      <c r="U342" s="158"/>
      <c r="V342" s="158"/>
      <c r="W342" s="159"/>
      <c r="X342" s="158"/>
      <c r="Y342" s="158"/>
    </row>
    <row r="343" spans="2:25">
      <c r="B343" s="171"/>
      <c r="C343" s="171"/>
      <c r="D343" s="172"/>
      <c r="E343" s="171"/>
      <c r="F343" s="171"/>
      <c r="G343" s="172"/>
      <c r="H343" s="171"/>
      <c r="I343" s="171"/>
      <c r="J343" s="172"/>
      <c r="K343" s="171"/>
      <c r="L343" s="171"/>
      <c r="M343" s="165"/>
      <c r="O343" s="158"/>
      <c r="P343" s="158"/>
      <c r="Q343" s="159"/>
      <c r="R343" s="158"/>
      <c r="S343" s="158"/>
      <c r="T343" s="159"/>
      <c r="U343" s="158"/>
      <c r="V343" s="158"/>
      <c r="W343" s="159"/>
      <c r="X343" s="158"/>
      <c r="Y343" s="158"/>
    </row>
    <row r="344" spans="2:25">
      <c r="B344" s="171"/>
      <c r="C344" s="171"/>
      <c r="D344" s="172"/>
      <c r="E344" s="171"/>
      <c r="F344" s="171"/>
      <c r="G344" s="172"/>
      <c r="H344" s="171"/>
      <c r="I344" s="171"/>
      <c r="J344" s="172"/>
      <c r="K344" s="171"/>
      <c r="L344" s="171"/>
      <c r="M344" s="165"/>
      <c r="O344" s="158"/>
      <c r="P344" s="158"/>
      <c r="Q344" s="159"/>
      <c r="R344" s="158"/>
      <c r="S344" s="158"/>
      <c r="T344" s="159"/>
      <c r="U344" s="158"/>
      <c r="V344" s="158"/>
      <c r="W344" s="159"/>
      <c r="X344" s="158"/>
      <c r="Y344" s="158"/>
    </row>
    <row r="345" spans="2:25">
      <c r="B345" s="171"/>
      <c r="C345" s="171"/>
      <c r="D345" s="172"/>
      <c r="E345" s="171"/>
      <c r="F345" s="171"/>
      <c r="G345" s="172"/>
      <c r="H345" s="171"/>
      <c r="I345" s="171"/>
      <c r="J345" s="172"/>
      <c r="K345" s="171"/>
      <c r="L345" s="171"/>
      <c r="M345" s="165"/>
      <c r="O345" s="158"/>
      <c r="P345" s="158"/>
      <c r="Q345" s="159"/>
      <c r="R345" s="158"/>
      <c r="S345" s="158"/>
      <c r="T345" s="159"/>
      <c r="U345" s="158"/>
      <c r="V345" s="158"/>
      <c r="W345" s="159"/>
      <c r="X345" s="158"/>
      <c r="Y345" s="158"/>
    </row>
    <row r="346" spans="2:25">
      <c r="B346" s="171"/>
      <c r="C346" s="171"/>
      <c r="D346" s="172"/>
      <c r="E346" s="171"/>
      <c r="F346" s="171"/>
      <c r="G346" s="172"/>
      <c r="H346" s="171"/>
      <c r="I346" s="171"/>
      <c r="J346" s="172"/>
      <c r="K346" s="171"/>
      <c r="L346" s="171"/>
      <c r="M346" s="165"/>
      <c r="O346" s="158"/>
      <c r="P346" s="158"/>
      <c r="Q346" s="159"/>
      <c r="R346" s="158"/>
      <c r="S346" s="158"/>
      <c r="T346" s="159"/>
      <c r="U346" s="158"/>
      <c r="V346" s="158"/>
      <c r="W346" s="159"/>
      <c r="X346" s="158"/>
      <c r="Y346" s="158"/>
    </row>
    <row r="347" spans="2:25">
      <c r="B347" s="171"/>
      <c r="C347" s="171"/>
      <c r="D347" s="172"/>
      <c r="E347" s="171"/>
      <c r="F347" s="171"/>
      <c r="G347" s="172"/>
      <c r="H347" s="171"/>
      <c r="I347" s="171"/>
      <c r="J347" s="172"/>
      <c r="K347" s="171"/>
      <c r="L347" s="171"/>
      <c r="M347" s="165"/>
      <c r="O347" s="158"/>
      <c r="P347" s="158"/>
      <c r="Q347" s="159"/>
      <c r="R347" s="158"/>
      <c r="S347" s="158"/>
      <c r="T347" s="159"/>
      <c r="U347" s="158"/>
      <c r="V347" s="158"/>
      <c r="W347" s="159"/>
      <c r="X347" s="158"/>
      <c r="Y347" s="158"/>
    </row>
    <row r="348" spans="2:25">
      <c r="B348" s="171"/>
      <c r="C348" s="171"/>
      <c r="D348" s="172"/>
      <c r="E348" s="171"/>
      <c r="F348" s="171"/>
      <c r="G348" s="172"/>
      <c r="H348" s="171"/>
      <c r="I348" s="171"/>
      <c r="J348" s="172"/>
      <c r="K348" s="171"/>
      <c r="L348" s="171"/>
      <c r="M348" s="165"/>
      <c r="O348" s="158"/>
      <c r="P348" s="158"/>
      <c r="Q348" s="159"/>
      <c r="R348" s="158"/>
      <c r="S348" s="158"/>
      <c r="T348" s="159"/>
      <c r="U348" s="158"/>
      <c r="V348" s="158"/>
      <c r="W348" s="159"/>
      <c r="X348" s="158"/>
      <c r="Y348" s="158"/>
    </row>
    <row r="349" spans="2:25">
      <c r="B349" s="171"/>
      <c r="C349" s="171"/>
      <c r="D349" s="172"/>
      <c r="E349" s="171"/>
      <c r="F349" s="171"/>
      <c r="G349" s="172"/>
      <c r="H349" s="171"/>
      <c r="I349" s="171"/>
      <c r="J349" s="172"/>
      <c r="K349" s="171"/>
      <c r="L349" s="171"/>
      <c r="M349" s="165"/>
      <c r="O349" s="158"/>
      <c r="P349" s="158"/>
      <c r="Q349" s="159"/>
      <c r="R349" s="158"/>
      <c r="S349" s="158"/>
      <c r="T349" s="159"/>
      <c r="U349" s="158"/>
      <c r="V349" s="158"/>
      <c r="W349" s="159"/>
      <c r="X349" s="158"/>
      <c r="Y349" s="158"/>
    </row>
    <row r="350" spans="2:25">
      <c r="B350" s="171"/>
      <c r="C350" s="171"/>
      <c r="D350" s="172"/>
      <c r="E350" s="171"/>
      <c r="F350" s="171"/>
      <c r="G350" s="172"/>
      <c r="H350" s="171"/>
      <c r="I350" s="171"/>
      <c r="J350" s="172"/>
      <c r="K350" s="171"/>
      <c r="L350" s="171"/>
      <c r="M350" s="165"/>
      <c r="O350" s="158"/>
      <c r="P350" s="158"/>
      <c r="Q350" s="159"/>
      <c r="R350" s="158"/>
      <c r="S350" s="158"/>
      <c r="T350" s="159"/>
      <c r="U350" s="158"/>
      <c r="V350" s="158"/>
      <c r="W350" s="159"/>
      <c r="X350" s="158"/>
      <c r="Y350" s="158"/>
    </row>
    <row r="351" spans="2:25">
      <c r="B351" s="171"/>
      <c r="C351" s="171"/>
      <c r="D351" s="172"/>
      <c r="E351" s="171"/>
      <c r="F351" s="171"/>
      <c r="G351" s="172"/>
      <c r="H351" s="171"/>
      <c r="I351" s="171"/>
      <c r="J351" s="172"/>
      <c r="K351" s="171"/>
      <c r="L351" s="171"/>
      <c r="M351" s="165"/>
      <c r="O351" s="158"/>
      <c r="P351" s="158"/>
      <c r="Q351" s="159"/>
      <c r="R351" s="158"/>
      <c r="S351" s="158"/>
      <c r="T351" s="159"/>
      <c r="U351" s="158"/>
      <c r="V351" s="158"/>
      <c r="W351" s="159"/>
      <c r="X351" s="158"/>
      <c r="Y351" s="158"/>
    </row>
    <row r="352" spans="2:25">
      <c r="B352" s="171"/>
      <c r="C352" s="171"/>
      <c r="D352" s="172"/>
      <c r="E352" s="171"/>
      <c r="F352" s="171"/>
      <c r="G352" s="172"/>
      <c r="H352" s="171"/>
      <c r="I352" s="171"/>
      <c r="J352" s="172"/>
      <c r="K352" s="171"/>
      <c r="L352" s="171"/>
      <c r="M352" s="165"/>
      <c r="O352" s="158"/>
      <c r="P352" s="158"/>
      <c r="Q352" s="159"/>
      <c r="R352" s="158"/>
      <c r="S352" s="158"/>
      <c r="T352" s="159"/>
      <c r="U352" s="158"/>
      <c r="V352" s="158"/>
      <c r="W352" s="159"/>
      <c r="X352" s="158"/>
      <c r="Y352" s="158"/>
    </row>
    <row r="353" spans="2:25">
      <c r="B353" s="171"/>
      <c r="C353" s="171"/>
      <c r="D353" s="172"/>
      <c r="E353" s="171"/>
      <c r="F353" s="171"/>
      <c r="G353" s="172"/>
      <c r="H353" s="171"/>
      <c r="I353" s="171"/>
      <c r="J353" s="172"/>
      <c r="K353" s="171"/>
      <c r="L353" s="171"/>
      <c r="M353" s="165"/>
      <c r="O353" s="158"/>
      <c r="P353" s="158"/>
      <c r="Q353" s="159"/>
      <c r="R353" s="158"/>
      <c r="S353" s="158"/>
      <c r="T353" s="159"/>
      <c r="U353" s="158"/>
      <c r="V353" s="158"/>
      <c r="W353" s="159"/>
      <c r="X353" s="158"/>
      <c r="Y353" s="158"/>
    </row>
    <row r="354" spans="2:25">
      <c r="B354" s="171"/>
      <c r="C354" s="171"/>
      <c r="D354" s="172"/>
      <c r="E354" s="171"/>
      <c r="F354" s="171"/>
      <c r="G354" s="172"/>
      <c r="H354" s="171"/>
      <c r="I354" s="171"/>
      <c r="J354" s="172"/>
      <c r="K354" s="171"/>
      <c r="L354" s="171"/>
      <c r="M354" s="165"/>
      <c r="O354" s="158"/>
      <c r="P354" s="158"/>
      <c r="Q354" s="159"/>
      <c r="R354" s="158"/>
      <c r="S354" s="158"/>
      <c r="T354" s="159"/>
      <c r="U354" s="158"/>
      <c r="V354" s="158"/>
      <c r="W354" s="159"/>
      <c r="X354" s="158"/>
      <c r="Y354" s="158"/>
    </row>
    <row r="355" spans="2:25">
      <c r="B355" s="171"/>
      <c r="C355" s="171"/>
      <c r="D355" s="172"/>
      <c r="E355" s="171"/>
      <c r="F355" s="171"/>
      <c r="G355" s="172"/>
      <c r="H355" s="171"/>
      <c r="I355" s="171"/>
      <c r="J355" s="172"/>
      <c r="K355" s="171"/>
      <c r="L355" s="171"/>
      <c r="M355" s="165"/>
      <c r="O355" s="158"/>
      <c r="P355" s="158"/>
      <c r="Q355" s="159"/>
      <c r="R355" s="158"/>
      <c r="S355" s="158"/>
      <c r="T355" s="159"/>
      <c r="U355" s="158"/>
      <c r="V355" s="158"/>
      <c r="W355" s="159"/>
      <c r="X355" s="158"/>
      <c r="Y355" s="158"/>
    </row>
    <row r="356" spans="2:25">
      <c r="B356" s="171"/>
      <c r="C356" s="171"/>
      <c r="D356" s="172"/>
      <c r="E356" s="171"/>
      <c r="F356" s="171"/>
      <c r="G356" s="172"/>
      <c r="H356" s="171"/>
      <c r="I356" s="171"/>
      <c r="J356" s="172"/>
      <c r="K356" s="171"/>
      <c r="L356" s="171"/>
      <c r="M356" s="165"/>
      <c r="O356" s="158"/>
      <c r="P356" s="158"/>
      <c r="Q356" s="159"/>
      <c r="R356" s="158"/>
      <c r="S356" s="158"/>
      <c r="T356" s="159"/>
      <c r="U356" s="158"/>
      <c r="V356" s="158"/>
      <c r="W356" s="159"/>
      <c r="X356" s="158"/>
      <c r="Y356" s="158"/>
    </row>
    <row r="357" spans="2:25">
      <c r="B357" s="171"/>
      <c r="C357" s="171"/>
      <c r="D357" s="172"/>
      <c r="E357" s="171"/>
      <c r="F357" s="171"/>
      <c r="G357" s="172"/>
      <c r="H357" s="171"/>
      <c r="I357" s="171"/>
      <c r="J357" s="172"/>
      <c r="K357" s="171"/>
      <c r="L357" s="171"/>
      <c r="M357" s="165"/>
      <c r="O357" s="158"/>
      <c r="P357" s="158"/>
      <c r="Q357" s="159"/>
      <c r="R357" s="158"/>
      <c r="S357" s="158"/>
      <c r="T357" s="159"/>
      <c r="U357" s="158"/>
      <c r="V357" s="158"/>
      <c r="W357" s="159"/>
      <c r="X357" s="158"/>
      <c r="Y357" s="158"/>
    </row>
    <row r="358" spans="2:25">
      <c r="B358" s="171"/>
      <c r="C358" s="171"/>
      <c r="D358" s="172"/>
      <c r="E358" s="171"/>
      <c r="F358" s="171"/>
      <c r="G358" s="172"/>
      <c r="H358" s="171"/>
      <c r="I358" s="171"/>
      <c r="J358" s="172"/>
      <c r="K358" s="171"/>
      <c r="L358" s="171"/>
      <c r="M358" s="165"/>
      <c r="O358" s="158"/>
      <c r="P358" s="158"/>
      <c r="Q358" s="159"/>
      <c r="R358" s="158"/>
      <c r="S358" s="158"/>
      <c r="T358" s="159"/>
      <c r="U358" s="158"/>
      <c r="V358" s="158"/>
      <c r="W358" s="159"/>
      <c r="X358" s="158"/>
      <c r="Y358" s="158"/>
    </row>
    <row r="359" spans="2:25">
      <c r="B359" s="171"/>
      <c r="C359" s="171"/>
      <c r="D359" s="172"/>
      <c r="E359" s="171"/>
      <c r="F359" s="171"/>
      <c r="G359" s="172"/>
      <c r="H359" s="171"/>
      <c r="I359" s="171"/>
      <c r="J359" s="172"/>
      <c r="K359" s="171"/>
      <c r="L359" s="171"/>
      <c r="M359" s="165"/>
      <c r="O359" s="158"/>
      <c r="P359" s="158"/>
      <c r="Q359" s="159"/>
      <c r="R359" s="158"/>
      <c r="S359" s="158"/>
      <c r="T359" s="159"/>
      <c r="U359" s="158"/>
      <c r="V359" s="158"/>
      <c r="W359" s="159"/>
      <c r="X359" s="158"/>
      <c r="Y359" s="158"/>
    </row>
    <row r="360" spans="2:25">
      <c r="B360" s="171"/>
      <c r="C360" s="171"/>
      <c r="D360" s="172"/>
      <c r="E360" s="171"/>
      <c r="F360" s="171"/>
      <c r="G360" s="172"/>
      <c r="H360" s="171"/>
      <c r="I360" s="171"/>
      <c r="J360" s="172"/>
      <c r="K360" s="171"/>
      <c r="L360" s="171"/>
      <c r="M360" s="165"/>
      <c r="O360" s="158"/>
      <c r="P360" s="158"/>
      <c r="Q360" s="159"/>
      <c r="R360" s="158"/>
      <c r="S360" s="158"/>
      <c r="T360" s="159"/>
      <c r="U360" s="158"/>
      <c r="V360" s="158"/>
      <c r="W360" s="159"/>
      <c r="X360" s="158"/>
      <c r="Y360" s="158"/>
    </row>
    <row r="361" spans="2:25">
      <c r="B361" s="171"/>
      <c r="C361" s="171"/>
      <c r="D361" s="172"/>
      <c r="E361" s="171"/>
      <c r="F361" s="171"/>
      <c r="G361" s="172"/>
      <c r="H361" s="171"/>
      <c r="I361" s="171"/>
      <c r="J361" s="172"/>
      <c r="K361" s="171"/>
      <c r="L361" s="171"/>
      <c r="M361" s="165"/>
      <c r="O361" s="158"/>
      <c r="P361" s="158"/>
      <c r="Q361" s="159"/>
      <c r="R361" s="158"/>
      <c r="S361" s="158"/>
      <c r="T361" s="159"/>
      <c r="U361" s="158"/>
      <c r="V361" s="158"/>
      <c r="W361" s="159"/>
      <c r="X361" s="158"/>
      <c r="Y361" s="158"/>
    </row>
    <row r="362" spans="2:25">
      <c r="B362" s="171"/>
      <c r="C362" s="171"/>
      <c r="D362" s="172"/>
      <c r="E362" s="171"/>
      <c r="F362" s="171"/>
      <c r="G362" s="172"/>
      <c r="H362" s="171"/>
      <c r="I362" s="171"/>
      <c r="J362" s="172"/>
      <c r="K362" s="171"/>
      <c r="L362" s="171"/>
      <c r="M362" s="165"/>
      <c r="O362" s="158"/>
      <c r="P362" s="158"/>
      <c r="Q362" s="159"/>
      <c r="R362" s="158"/>
      <c r="S362" s="158"/>
      <c r="T362" s="159"/>
      <c r="U362" s="158"/>
      <c r="V362" s="158"/>
      <c r="W362" s="159"/>
      <c r="X362" s="158"/>
      <c r="Y362" s="158"/>
    </row>
    <row r="363" spans="2:25">
      <c r="B363" s="171"/>
      <c r="C363" s="171"/>
      <c r="D363" s="172"/>
      <c r="E363" s="171"/>
      <c r="F363" s="171"/>
      <c r="G363" s="172"/>
      <c r="H363" s="171"/>
      <c r="I363" s="171"/>
      <c r="J363" s="172"/>
      <c r="K363" s="171"/>
      <c r="L363" s="171"/>
      <c r="M363" s="165"/>
      <c r="O363" s="158"/>
      <c r="P363" s="158"/>
      <c r="Q363" s="159"/>
      <c r="R363" s="158"/>
      <c r="S363" s="158"/>
      <c r="T363" s="159"/>
      <c r="U363" s="158"/>
      <c r="V363" s="158"/>
      <c r="W363" s="159"/>
      <c r="X363" s="158"/>
      <c r="Y363" s="158"/>
    </row>
    <row r="364" spans="2:25">
      <c r="B364" s="171"/>
      <c r="C364" s="171"/>
      <c r="D364" s="172"/>
      <c r="E364" s="171"/>
      <c r="F364" s="171"/>
      <c r="G364" s="172"/>
      <c r="H364" s="171"/>
      <c r="I364" s="171"/>
      <c r="J364" s="172"/>
      <c r="K364" s="171"/>
      <c r="L364" s="171"/>
      <c r="M364" s="165"/>
      <c r="O364" s="158"/>
      <c r="P364" s="158"/>
      <c r="Q364" s="159"/>
      <c r="R364" s="158"/>
      <c r="S364" s="158"/>
      <c r="T364" s="159"/>
      <c r="U364" s="158"/>
      <c r="V364" s="158"/>
      <c r="W364" s="159"/>
      <c r="X364" s="158"/>
      <c r="Y364" s="158"/>
    </row>
    <row r="365" spans="2:25">
      <c r="B365" s="171"/>
      <c r="C365" s="171"/>
      <c r="D365" s="172"/>
      <c r="E365" s="171"/>
      <c r="F365" s="171"/>
      <c r="G365" s="172"/>
      <c r="H365" s="171"/>
      <c r="I365" s="171"/>
      <c r="J365" s="172"/>
      <c r="K365" s="171"/>
      <c r="L365" s="171"/>
      <c r="M365" s="165"/>
      <c r="O365" s="158"/>
      <c r="P365" s="158"/>
      <c r="Q365" s="159"/>
      <c r="R365" s="158"/>
      <c r="S365" s="158"/>
      <c r="T365" s="159"/>
      <c r="U365" s="158"/>
      <c r="V365" s="158"/>
      <c r="W365" s="159"/>
      <c r="X365" s="158"/>
      <c r="Y365" s="158"/>
    </row>
    <row r="366" spans="2:25">
      <c r="B366" s="154"/>
      <c r="C366" s="154"/>
      <c r="D366" s="154"/>
      <c r="E366" s="154"/>
      <c r="F366" s="154"/>
      <c r="G366" s="154"/>
      <c r="H366" s="154"/>
      <c r="I366" s="154"/>
      <c r="J366" s="154"/>
      <c r="K366" s="154"/>
      <c r="L366" s="154"/>
    </row>
  </sheetData>
  <mergeCells count="18">
    <mergeCell ref="Q57:R57"/>
    <mergeCell ref="S57:T57"/>
    <mergeCell ref="U57:V57"/>
    <mergeCell ref="W57:X57"/>
    <mergeCell ref="O4:Y5"/>
    <mergeCell ref="K56:L56"/>
    <mergeCell ref="I56:J56"/>
    <mergeCell ref="F56:G56"/>
    <mergeCell ref="D56:E56"/>
    <mergeCell ref="B4:M5"/>
    <mergeCell ref="O75:P75"/>
    <mergeCell ref="R75:S75"/>
    <mergeCell ref="U75:V75"/>
    <mergeCell ref="X75:Y75"/>
    <mergeCell ref="B75:C75"/>
    <mergeCell ref="E75:F75"/>
    <mergeCell ref="H75:I75"/>
    <mergeCell ref="K75:L75"/>
  </mergeCells>
  <pageMargins left="0.7" right="0.7" top="0.78740157500000008" bottom="0.78740157500000008" header="0.3" footer="0.3"/>
  <pageSetup paperSize="9" scale="28"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workbookViewId="0">
      <selection activeCell="B4" sqref="B4"/>
    </sheetView>
  </sheetViews>
  <sheetFormatPr baseColWidth="10" defaultColWidth="11.42578125" defaultRowHeight="14.25"/>
  <cols>
    <col min="1" max="1" width="86.28515625" style="315" customWidth="1"/>
    <col min="2" max="3" width="11.42578125" style="315"/>
    <col min="4" max="4" width="30.7109375" style="743" customWidth="1"/>
    <col min="5" max="5" width="11.42578125" style="315" customWidth="1"/>
    <col min="6" max="16384" width="11.42578125" style="315"/>
  </cols>
  <sheetData>
    <row r="1" spans="1:4" ht="24.95" customHeight="1">
      <c r="A1" s="806" t="s">
        <v>142</v>
      </c>
      <c r="B1" s="806"/>
      <c r="C1" s="806"/>
      <c r="D1" s="330"/>
    </row>
    <row r="2" spans="1:4" ht="7.5" customHeight="1">
      <c r="A2" s="177"/>
      <c r="B2" s="316"/>
      <c r="C2" s="178"/>
      <c r="D2" s="741"/>
    </row>
    <row r="3" spans="1:4" ht="24.95" customHeight="1">
      <c r="A3" s="979" t="s">
        <v>143</v>
      </c>
      <c r="B3" s="980"/>
      <c r="C3" s="981"/>
      <c r="D3" s="756" t="s">
        <v>24</v>
      </c>
    </row>
    <row r="4" spans="1:4" s="319" customFormat="1" ht="24.95" customHeight="1">
      <c r="A4" s="317" t="s">
        <v>353</v>
      </c>
      <c r="B4" s="341"/>
      <c r="C4" s="318" t="s">
        <v>116</v>
      </c>
      <c r="D4" s="742"/>
    </row>
    <row r="5" spans="1:4" s="319" customFormat="1" ht="58.5" customHeight="1">
      <c r="A5" s="317" t="s">
        <v>144</v>
      </c>
      <c r="B5" s="341"/>
      <c r="C5" s="318" t="s">
        <v>128</v>
      </c>
      <c r="D5" s="742"/>
    </row>
    <row r="6" spans="1:4" s="314" customFormat="1" ht="42" customHeight="1">
      <c r="A6" s="320" t="s">
        <v>145</v>
      </c>
      <c r="B6" s="985"/>
      <c r="C6" s="986"/>
      <c r="D6" s="742"/>
    </row>
    <row r="7" spans="1:4" s="314" customFormat="1" ht="24.95" customHeight="1">
      <c r="A7" s="321"/>
      <c r="B7" s="322"/>
      <c r="C7" s="318"/>
      <c r="D7" s="741"/>
    </row>
    <row r="8" spans="1:4" s="314" customFormat="1" ht="24.95" customHeight="1">
      <c r="A8" s="982" t="s">
        <v>131</v>
      </c>
      <c r="B8" s="983"/>
      <c r="C8" s="984"/>
      <c r="D8" s="741"/>
    </row>
    <row r="9" spans="1:4" s="314" customFormat="1" ht="29.25" customHeight="1">
      <c r="A9" s="323" t="s">
        <v>146</v>
      </c>
      <c r="B9" s="324">
        <f>6*B4</f>
        <v>0</v>
      </c>
      <c r="C9" s="325" t="s">
        <v>128</v>
      </c>
      <c r="D9" s="330"/>
    </row>
    <row r="10" spans="1:4" s="314" customFormat="1" ht="24.95" customHeight="1">
      <c r="A10" s="326" t="s">
        <v>147</v>
      </c>
      <c r="B10" s="327">
        <f>20*B4</f>
        <v>0</v>
      </c>
      <c r="C10" s="328" t="s">
        <v>128</v>
      </c>
      <c r="D10" s="330"/>
    </row>
    <row r="11" spans="1:4" s="314" customFormat="1" ht="24.95" customHeight="1">
      <c r="A11" s="329"/>
      <c r="B11" s="330"/>
      <c r="C11" s="331"/>
      <c r="D11" s="330"/>
    </row>
    <row r="12" spans="1:4" s="314" customFormat="1" ht="14.25" customHeight="1">
      <c r="A12" s="332"/>
      <c r="B12" s="333"/>
      <c r="C12" s="331"/>
      <c r="D12" s="330"/>
    </row>
    <row r="13" spans="1:4" s="314" customFormat="1" ht="24.95" customHeight="1">
      <c r="A13" s="334" t="s">
        <v>148</v>
      </c>
      <c r="B13" s="335" t="str">
        <f>IF(AND(ISNUMBER(B5),B10&gt;0),ROUND(IF(B5&lt;B9,0,IF(B5&gt;B10,10,5+(10-5)/(B10-B9)*(B5-B9))),0),"")</f>
        <v/>
      </c>
      <c r="C13" s="328"/>
      <c r="D13" s="330"/>
    </row>
    <row r="14" spans="1:4" s="314" customFormat="1" ht="24.95" customHeight="1">
      <c r="A14" s="336"/>
      <c r="B14" s="337"/>
      <c r="C14" s="338"/>
      <c r="D14" s="330"/>
    </row>
    <row r="15" spans="1:4" s="340" customFormat="1" ht="35.25" customHeight="1">
      <c r="A15" s="339" t="s">
        <v>149</v>
      </c>
      <c r="B15" s="987" t="str">
        <f>B13</f>
        <v/>
      </c>
      <c r="C15" s="988"/>
      <c r="D15" s="330"/>
    </row>
  </sheetData>
  <sheetProtection algorithmName="SHA-512" hashValue="K/40jNKlztSRAD7UiEI3T2WQa7NNrfC9AjDm4L30WgfoCdT2wmkl1p+1gAXoVN90ahPXDfCw6wBPKg7Hg3aaQQ==" saltValue="LqE/02mW7kCBrUN99O34/g==" spinCount="100000" sheet="1" selectLockedCells="1"/>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workbookViewId="0">
      <selection activeCell="H4" sqref="H4"/>
    </sheetView>
  </sheetViews>
  <sheetFormatPr baseColWidth="10" defaultColWidth="11.42578125" defaultRowHeight="12.75"/>
  <cols>
    <col min="1" max="1" width="109.85546875" style="176" customWidth="1"/>
    <col min="2" max="2" width="17.85546875" style="176" customWidth="1"/>
    <col min="3" max="3" width="14.85546875" style="176" customWidth="1"/>
    <col min="4" max="6" width="11.42578125" style="176" hidden="1" customWidth="1"/>
    <col min="7" max="7" width="18.140625" style="176" hidden="1" customWidth="1"/>
    <col min="8" max="8" width="30.7109375" style="191" customWidth="1"/>
    <col min="9" max="9" width="11.42578125" style="176"/>
    <col min="10" max="10" width="13.85546875" style="176" customWidth="1"/>
    <col min="11" max="11" width="16.42578125" style="176" customWidth="1"/>
    <col min="12" max="16384" width="11.42578125" style="176"/>
  </cols>
  <sheetData>
    <row r="1" spans="1:15" s="343" customFormat="1" ht="24.95" customHeight="1">
      <c r="A1" s="806" t="s">
        <v>150</v>
      </c>
      <c r="B1" s="806"/>
      <c r="C1" s="806"/>
      <c r="D1" s="342"/>
      <c r="E1" s="342"/>
      <c r="F1" s="342"/>
      <c r="G1" s="342"/>
      <c r="H1" s="744"/>
      <c r="J1" s="176"/>
      <c r="K1" s="176"/>
      <c r="L1" s="176"/>
      <c r="M1" s="176"/>
      <c r="N1" s="176"/>
      <c r="O1" s="176"/>
    </row>
    <row r="2" spans="1:15" s="343" customFormat="1" ht="7.5" customHeight="1" thickBot="1">
      <c r="A2" s="342"/>
      <c r="B2" s="342"/>
      <c r="C2" s="342"/>
      <c r="D2" s="342"/>
      <c r="E2" s="342"/>
      <c r="F2" s="342"/>
      <c r="G2" s="342"/>
      <c r="H2" s="744"/>
      <c r="J2" s="176"/>
      <c r="K2" s="176"/>
      <c r="L2" s="176"/>
      <c r="M2" s="176"/>
      <c r="N2" s="176"/>
      <c r="O2" s="176"/>
    </row>
    <row r="3" spans="1:15" ht="32.25" customHeight="1" thickBot="1">
      <c r="A3" s="179" t="s">
        <v>58</v>
      </c>
      <c r="B3" s="344" t="s">
        <v>151</v>
      </c>
      <c r="C3" s="345" t="s">
        <v>152</v>
      </c>
      <c r="H3" s="204" t="s">
        <v>24</v>
      </c>
      <c r="J3" s="999" t="s">
        <v>352</v>
      </c>
      <c r="K3" s="1000"/>
      <c r="L3" s="1000"/>
      <c r="M3" s="1001"/>
    </row>
    <row r="4" spans="1:15" s="183" customFormat="1" ht="30" customHeight="1">
      <c r="A4" s="593" t="s">
        <v>344</v>
      </c>
      <c r="B4" s="594"/>
      <c r="C4" s="595"/>
      <c r="D4" s="183">
        <v>0</v>
      </c>
      <c r="H4" s="533"/>
      <c r="J4" s="990" t="s">
        <v>345</v>
      </c>
      <c r="K4" s="991"/>
      <c r="L4" s="644"/>
      <c r="M4" s="645" t="s">
        <v>346</v>
      </c>
      <c r="N4" s="176"/>
      <c r="O4" s="176"/>
    </row>
    <row r="5" spans="1:15" s="183" customFormat="1" ht="30" customHeight="1">
      <c r="A5" s="320" t="s">
        <v>351</v>
      </c>
      <c r="B5" s="346">
        <v>20</v>
      </c>
      <c r="C5" s="992"/>
      <c r="D5" s="183">
        <f>B5</f>
        <v>20</v>
      </c>
      <c r="H5" s="533"/>
      <c r="J5" s="995" t="s">
        <v>347</v>
      </c>
      <c r="K5" s="996"/>
      <c r="L5" s="596">
        <f>(450/2860)*L4</f>
        <v>0</v>
      </c>
      <c r="M5" s="597" t="s">
        <v>348</v>
      </c>
      <c r="N5" s="176"/>
      <c r="O5" s="176"/>
    </row>
    <row r="6" spans="1:15" s="183" customFormat="1" ht="30" customHeight="1" thickBot="1">
      <c r="A6" s="320" t="s">
        <v>389</v>
      </c>
      <c r="B6" s="346">
        <v>30</v>
      </c>
      <c r="C6" s="993"/>
      <c r="D6" s="183">
        <f>B6</f>
        <v>30</v>
      </c>
      <c r="H6" s="533"/>
      <c r="I6" s="347"/>
      <c r="J6" s="997" t="s">
        <v>368</v>
      </c>
      <c r="K6" s="998"/>
      <c r="L6" s="371">
        <f>L5*0.8</f>
        <v>0</v>
      </c>
      <c r="M6" s="598" t="s">
        <v>348</v>
      </c>
      <c r="N6" s="176"/>
      <c r="O6" s="176"/>
    </row>
    <row r="7" spans="1:15" s="183" customFormat="1" ht="30" customHeight="1">
      <c r="A7" s="320" t="s">
        <v>372</v>
      </c>
      <c r="B7" s="346">
        <v>50</v>
      </c>
      <c r="C7" s="993"/>
      <c r="D7" s="183">
        <f>B7</f>
        <v>50</v>
      </c>
      <c r="H7" s="533"/>
      <c r="I7" s="347"/>
      <c r="J7" s="176"/>
      <c r="K7" s="176"/>
      <c r="L7" s="176"/>
      <c r="M7" s="176"/>
      <c r="N7" s="176"/>
      <c r="O7" s="176"/>
    </row>
    <row r="8" spans="1:15" s="347" customFormat="1" ht="30" customHeight="1">
      <c r="A8" s="320" t="s">
        <v>373</v>
      </c>
      <c r="B8" s="538">
        <v>65</v>
      </c>
      <c r="C8" s="994"/>
      <c r="D8" s="183">
        <f>B8</f>
        <v>65</v>
      </c>
      <c r="E8" s="183"/>
      <c r="F8" s="183"/>
      <c r="G8" s="183"/>
      <c r="H8" s="533"/>
      <c r="J8" s="176"/>
      <c r="K8" s="176"/>
      <c r="L8" s="176"/>
      <c r="M8" s="176"/>
      <c r="N8" s="176"/>
      <c r="O8" s="176"/>
    </row>
    <row r="9" spans="1:15" s="347" customFormat="1" ht="30" customHeight="1">
      <c r="A9" s="593" t="s">
        <v>349</v>
      </c>
      <c r="B9" s="594"/>
      <c r="C9" s="595"/>
      <c r="D9" s="183"/>
      <c r="E9" s="183"/>
      <c r="F9" s="183"/>
      <c r="G9" s="183"/>
      <c r="H9" s="249"/>
      <c r="J9" s="176"/>
      <c r="K9" s="176"/>
      <c r="L9" s="176"/>
      <c r="M9" s="176"/>
      <c r="N9" s="176"/>
      <c r="O9" s="176"/>
    </row>
    <row r="10" spans="1:15" s="347" customFormat="1" ht="30" customHeight="1">
      <c r="A10" s="320" t="s">
        <v>350</v>
      </c>
      <c r="B10" s="538">
        <v>10</v>
      </c>
      <c r="C10" s="599"/>
      <c r="D10" s="183">
        <v>0</v>
      </c>
      <c r="E10" s="183"/>
      <c r="F10" s="183"/>
      <c r="G10" s="183"/>
      <c r="H10" s="249"/>
      <c r="J10" s="176"/>
      <c r="K10" s="176"/>
      <c r="L10" s="176"/>
      <c r="M10" s="176"/>
      <c r="N10" s="176"/>
      <c r="O10" s="176"/>
    </row>
    <row r="11" spans="1:15" ht="24.95" customHeight="1" thickBot="1">
      <c r="A11" s="348" t="s">
        <v>57</v>
      </c>
      <c r="B11" s="349" t="s">
        <v>153</v>
      </c>
      <c r="C11" s="350">
        <f>C5+C10</f>
        <v>0</v>
      </c>
      <c r="D11" s="347"/>
      <c r="E11" s="347"/>
      <c r="F11" s="347"/>
      <c r="G11" s="176">
        <v>65</v>
      </c>
      <c r="H11" s="697"/>
    </row>
    <row r="12" spans="1:15">
      <c r="G12" s="176">
        <v>75</v>
      </c>
    </row>
    <row r="14" spans="1:15" ht="51" customHeight="1">
      <c r="A14" s="989" t="s">
        <v>374</v>
      </c>
      <c r="B14" s="989"/>
      <c r="C14" s="989"/>
    </row>
  </sheetData>
  <sheetProtection algorithmName="SHA-512" hashValue="zjaCGldDawQT1tKqcbR1IiDjFQiAQ9Yfa+UEWgd9TX/UTAgt9r1mQkNBQvSXb+WPTJdeXrD81Dn1ynBqhzBU9g==" saltValue="oTN8g8kmeBrwxDU+n05MLg==" spinCount="100000" sheet="1" selectLockedCells="1"/>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workbookViewId="0">
      <selection activeCell="C4" sqref="C4:C5"/>
    </sheetView>
  </sheetViews>
  <sheetFormatPr baseColWidth="10" defaultColWidth="11.42578125" defaultRowHeight="12.75"/>
  <cols>
    <col min="1" max="1" width="64.42578125" style="176" customWidth="1"/>
    <col min="2" max="2" width="15.140625" style="176" customWidth="1"/>
    <col min="3" max="3" width="13.28515625" style="176" customWidth="1"/>
    <col min="4" max="4" width="11.42578125" style="176" hidden="1" customWidth="1"/>
    <col min="5" max="5" width="30.7109375" style="191" customWidth="1"/>
    <col min="6" max="16384" width="11.42578125" style="176"/>
  </cols>
  <sheetData>
    <row r="1" spans="1:5" s="343" customFormat="1" ht="24.95" customHeight="1">
      <c r="A1" s="806" t="s">
        <v>154</v>
      </c>
      <c r="B1" s="806"/>
      <c r="C1" s="806"/>
      <c r="D1" s="342"/>
      <c r="E1" s="744"/>
    </row>
    <row r="2" spans="1:5" s="343" customFormat="1" ht="7.5" customHeight="1">
      <c r="A2" s="342"/>
      <c r="B2" s="342"/>
      <c r="C2" s="342"/>
      <c r="D2" s="342"/>
      <c r="E2" s="744"/>
    </row>
    <row r="3" spans="1:5" ht="32.25" customHeight="1">
      <c r="A3" s="179" t="s">
        <v>58</v>
      </c>
      <c r="B3" s="351" t="s">
        <v>155</v>
      </c>
      <c r="C3" s="352" t="s">
        <v>152</v>
      </c>
      <c r="E3" s="204" t="s">
        <v>24</v>
      </c>
    </row>
    <row r="4" spans="1:5" s="183" customFormat="1" ht="30" customHeight="1">
      <c r="A4" s="320" t="s">
        <v>156</v>
      </c>
      <c r="B4" s="346">
        <v>3</v>
      </c>
      <c r="C4" s="826"/>
      <c r="D4" s="199">
        <v>0</v>
      </c>
      <c r="E4" s="533"/>
    </row>
    <row r="5" spans="1:5" s="183" customFormat="1" ht="24.95" customHeight="1">
      <c r="A5" s="353" t="s">
        <v>157</v>
      </c>
      <c r="B5" s="346">
        <v>10</v>
      </c>
      <c r="C5" s="1002"/>
      <c r="D5" s="199">
        <v>3</v>
      </c>
      <c r="E5" s="533"/>
    </row>
    <row r="6" spans="1:5" s="183" customFormat="1" ht="24.95" customHeight="1">
      <c r="A6" s="348" t="s">
        <v>57</v>
      </c>
      <c r="B6" s="354"/>
      <c r="C6" s="350">
        <f>C4</f>
        <v>0</v>
      </c>
      <c r="D6" s="183">
        <v>10</v>
      </c>
      <c r="E6" s="697"/>
    </row>
    <row r="7" spans="1:5" s="183" customFormat="1" ht="64.5" customHeight="1">
      <c r="A7" s="176"/>
      <c r="B7" s="176"/>
      <c r="C7" s="176"/>
      <c r="E7" s="191"/>
    </row>
    <row r="8" spans="1:5" s="347" customFormat="1" ht="24.95" customHeight="1">
      <c r="A8" s="198"/>
      <c r="B8" s="176"/>
      <c r="C8" s="176"/>
      <c r="E8" s="191"/>
    </row>
    <row r="9" spans="1:5">
      <c r="A9" s="198"/>
    </row>
    <row r="10" spans="1:5">
      <c r="A10" s="198"/>
    </row>
    <row r="11" spans="1:5">
      <c r="A11" s="198"/>
    </row>
  </sheetData>
  <sheetProtection algorithmName="SHA-512" hashValue="Dbp5NR95PIAbcDL9RcOT9v21/cDi2TnsnluuPOJpQzREdvrIuZvB5JtfUVEeJDjBNwpwa1i2fGOcD12yt6JERw==" saltValue="3VG5jlbHOrs7LLfKg0qyAg==" spinCount="100000" sheet="1" selectLockedCells="1"/>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F14"/>
  <sheetViews>
    <sheetView workbookViewId="0">
      <selection activeCell="F4" sqref="F4:F13"/>
    </sheetView>
  </sheetViews>
  <sheetFormatPr baseColWidth="10" defaultColWidth="11.42578125" defaultRowHeight="12.75"/>
  <cols>
    <col min="1" max="1" width="11.42578125" style="176"/>
    <col min="2" max="2" width="20.42578125" style="176" customWidth="1"/>
    <col min="3" max="3" width="23.140625" style="176" customWidth="1"/>
    <col min="4" max="4" width="13.7109375" style="176" customWidth="1"/>
    <col min="5" max="5" width="11.42578125" style="176" hidden="1" customWidth="1"/>
    <col min="6" max="6" width="30.7109375" style="191" customWidth="1"/>
    <col min="7" max="16384" width="11.42578125" style="176"/>
  </cols>
  <sheetData>
    <row r="1" spans="1:6" ht="24.95" customHeight="1">
      <c r="A1" s="806" t="s">
        <v>158</v>
      </c>
      <c r="B1" s="806"/>
      <c r="C1" s="806"/>
      <c r="D1" s="806"/>
    </row>
    <row r="2" spans="1:6" ht="7.5" customHeight="1">
      <c r="A2" s="177"/>
      <c r="B2" s="177"/>
      <c r="C2" s="177"/>
      <c r="D2" s="177"/>
    </row>
    <row r="3" spans="1:6" s="183" customFormat="1" ht="24.95" customHeight="1">
      <c r="A3" s="1006" t="s">
        <v>159</v>
      </c>
      <c r="B3" s="1007"/>
      <c r="C3" s="1007"/>
      <c r="D3" s="355" t="s">
        <v>60</v>
      </c>
      <c r="F3" s="204" t="s">
        <v>24</v>
      </c>
    </row>
    <row r="4" spans="1:6" s="183" customFormat="1" ht="24.95" customHeight="1">
      <c r="A4" s="356" t="s">
        <v>160</v>
      </c>
      <c r="B4" s="357" t="s">
        <v>161</v>
      </c>
      <c r="C4" s="358" t="s">
        <v>162</v>
      </c>
      <c r="D4" s="1011"/>
      <c r="E4" s="199">
        <v>0</v>
      </c>
      <c r="F4" s="533"/>
    </row>
    <row r="5" spans="1:6" s="183" customFormat="1" ht="24.95" customHeight="1">
      <c r="A5" s="356" t="s">
        <v>163</v>
      </c>
      <c r="B5" s="357" t="s">
        <v>164</v>
      </c>
      <c r="C5" s="358" t="s">
        <v>165</v>
      </c>
      <c r="D5" s="1012"/>
      <c r="E5" s="199">
        <v>20</v>
      </c>
      <c r="F5" s="533"/>
    </row>
    <row r="6" spans="1:6" s="183" customFormat="1" ht="24.95" customHeight="1">
      <c r="A6" s="356" t="s">
        <v>166</v>
      </c>
      <c r="B6" s="357" t="s">
        <v>167</v>
      </c>
      <c r="C6" s="358" t="s">
        <v>168</v>
      </c>
      <c r="D6" s="1012"/>
      <c r="E6" s="199">
        <v>35</v>
      </c>
      <c r="F6" s="533"/>
    </row>
    <row r="7" spans="1:6" s="183" customFormat="1" ht="32.450000000000003" customHeight="1">
      <c r="A7" s="356" t="s">
        <v>169</v>
      </c>
      <c r="B7" s="357" t="s">
        <v>170</v>
      </c>
      <c r="C7" s="358" t="s">
        <v>171</v>
      </c>
      <c r="D7" s="1012"/>
      <c r="E7" s="199">
        <v>50</v>
      </c>
      <c r="F7" s="533"/>
    </row>
    <row r="8" spans="1:6" s="183" customFormat="1" ht="24.95" customHeight="1">
      <c r="A8" s="181"/>
      <c r="B8" s="357" t="s">
        <v>172</v>
      </c>
      <c r="C8" s="358" t="s">
        <v>173</v>
      </c>
      <c r="D8" s="1013"/>
      <c r="E8" s="199"/>
      <c r="F8" s="533"/>
    </row>
    <row r="9" spans="1:6" s="183" customFormat="1" ht="24.95" customHeight="1">
      <c r="A9" s="1008" t="s">
        <v>174</v>
      </c>
      <c r="B9" s="1009"/>
      <c r="C9" s="1010"/>
      <c r="D9" s="638"/>
      <c r="E9" s="199"/>
      <c r="F9" s="533"/>
    </row>
    <row r="10" spans="1:6" s="183" customFormat="1" ht="24.95" customHeight="1">
      <c r="A10" s="356" t="s">
        <v>160</v>
      </c>
      <c r="B10" s="357" t="s">
        <v>175</v>
      </c>
      <c r="C10" s="358" t="s">
        <v>168</v>
      </c>
      <c r="D10" s="1014"/>
      <c r="E10" s="199">
        <v>0</v>
      </c>
      <c r="F10" s="533"/>
    </row>
    <row r="11" spans="1:6" s="183" customFormat="1" ht="24.95" customHeight="1">
      <c r="A11" s="356" t="s">
        <v>163</v>
      </c>
      <c r="B11" s="357" t="s">
        <v>176</v>
      </c>
      <c r="C11" s="358" t="s">
        <v>177</v>
      </c>
      <c r="D11" s="1014"/>
      <c r="E11" s="199">
        <v>5</v>
      </c>
      <c r="F11" s="533"/>
    </row>
    <row r="12" spans="1:6" s="183" customFormat="1" ht="24.95" customHeight="1">
      <c r="A12" s="356" t="s">
        <v>166</v>
      </c>
      <c r="B12" s="357" t="s">
        <v>178</v>
      </c>
      <c r="C12" s="358" t="s">
        <v>179</v>
      </c>
      <c r="D12" s="1014"/>
      <c r="E12" s="199">
        <v>10</v>
      </c>
      <c r="F12" s="533"/>
    </row>
    <row r="13" spans="1:6" s="183" customFormat="1" ht="30.6" customHeight="1">
      <c r="A13" s="359" t="s">
        <v>169</v>
      </c>
      <c r="B13" s="360" t="s">
        <v>180</v>
      </c>
      <c r="C13" s="361" t="s">
        <v>171</v>
      </c>
      <c r="D13" s="1002"/>
      <c r="E13" s="199">
        <v>20</v>
      </c>
      <c r="F13" s="533"/>
    </row>
    <row r="14" spans="1:6" s="188" customFormat="1" ht="24.95" customHeight="1">
      <c r="A14" s="1003" t="s">
        <v>57</v>
      </c>
      <c r="B14" s="1004"/>
      <c r="C14" s="1005"/>
      <c r="D14" s="350">
        <f>IF(SUM(D4:D13)&lt;70,SUM(D4:D13),70)</f>
        <v>0</v>
      </c>
      <c r="F14" s="697"/>
    </row>
  </sheetData>
  <sheetProtection algorithmName="SHA-512" hashValue="uHL6prKNiuFVYpDiMBIWMHsrhI+ABSoYqkAIyW+EYmfJvo0CYYA2b5u1c4/MRYwrkPDCAGK9nV3HUoIESQUy7Q==" saltValue="yHT1I4ayaJMImlkAoMKGLw==" spinCount="100000" sheet="1" selectLockedCells="1"/>
  <mergeCells count="6">
    <mergeCell ref="A14:C14"/>
    <mergeCell ref="A3:C3"/>
    <mergeCell ref="A9:C9"/>
    <mergeCell ref="A1:D1"/>
    <mergeCell ref="D4:D8"/>
    <mergeCell ref="D10:D13"/>
  </mergeCells>
  <dataValidations count="2">
    <dataValidation type="list" allowBlank="1" showInputMessage="1" showErrorMessage="1" errorTitle="Falscher Wert!" error="Bitte geben Sie die Zahl 0,20,35 oder 50 ein." sqref="D4" xr:uid="{00000000-0002-0000-1000-000000000000}">
      <formula1>$E$4:$E$7</formula1>
    </dataValidation>
    <dataValidation type="list" allowBlank="1" showInputMessage="1" showErrorMessage="1" errorTitle="Falscher Wert!" error="Bitte geben Sie die Zahl 0,10,20 oder 30 ein." sqref="D10:D13" xr:uid="{00000000-0002-0000-1000-000001000000}">
      <formula1>$E$10:$E$13</formula1>
    </dataValidation>
  </dataValidation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21"/>
  <sheetViews>
    <sheetView workbookViewId="0">
      <selection activeCell="D12" sqref="D12"/>
    </sheetView>
  </sheetViews>
  <sheetFormatPr baseColWidth="10" defaultColWidth="11.42578125" defaultRowHeight="12.75"/>
  <cols>
    <col min="1" max="1" width="29.7109375" style="149" customWidth="1"/>
    <col min="2" max="2" width="88.42578125" style="149" customWidth="1"/>
    <col min="3" max="3" width="11.42578125" style="150"/>
    <col min="4" max="4" width="11.42578125" style="149" customWidth="1"/>
    <col min="5" max="5" width="24" style="149" hidden="1" customWidth="1"/>
    <col min="6" max="6" width="30.7109375" style="748" customWidth="1"/>
    <col min="7" max="16384" width="11.42578125" style="149"/>
  </cols>
  <sheetData>
    <row r="1" spans="1:9" s="127" customFormat="1" ht="24.95" customHeight="1">
      <c r="A1" s="900" t="s">
        <v>402</v>
      </c>
      <c r="B1" s="1035"/>
      <c r="C1" s="1035"/>
      <c r="D1" s="1035"/>
      <c r="E1" s="173"/>
      <c r="F1" s="666"/>
    </row>
    <row r="2" spans="1:9" s="130" customFormat="1" ht="7.5" customHeight="1" thickBot="1">
      <c r="A2" s="128"/>
      <c r="B2" s="109"/>
      <c r="C2" s="119"/>
      <c r="D2" s="119"/>
      <c r="E2" s="129"/>
      <c r="F2" s="127"/>
    </row>
    <row r="3" spans="1:9" s="130" customFormat="1" ht="38.25">
      <c r="A3" s="1036" t="s">
        <v>58</v>
      </c>
      <c r="B3" s="851"/>
      <c r="C3" s="592" t="s">
        <v>409</v>
      </c>
      <c r="D3" s="131" t="s">
        <v>60</v>
      </c>
      <c r="F3" s="746" t="s">
        <v>24</v>
      </c>
    </row>
    <row r="4" spans="1:9" s="130" customFormat="1" ht="24.95" customHeight="1">
      <c r="A4" s="1037" t="s">
        <v>54</v>
      </c>
      <c r="B4" s="133" t="s">
        <v>181</v>
      </c>
      <c r="C4" s="1039">
        <v>5</v>
      </c>
      <c r="D4" s="1015">
        <v>0</v>
      </c>
      <c r="E4" s="362"/>
      <c r="F4" s="1017"/>
    </row>
    <row r="5" spans="1:9" s="130" customFormat="1" ht="24.95" customHeight="1">
      <c r="A5" s="1038"/>
      <c r="B5" s="134" t="s">
        <v>251</v>
      </c>
      <c r="C5" s="1039"/>
      <c r="D5" s="1040"/>
      <c r="E5" s="362"/>
      <c r="F5" s="1017"/>
      <c r="I5" s="135" t="s">
        <v>182</v>
      </c>
    </row>
    <row r="6" spans="1:9" s="130" customFormat="1" ht="24.95" customHeight="1">
      <c r="A6" s="1038"/>
      <c r="B6" s="134" t="s">
        <v>252</v>
      </c>
      <c r="C6" s="1039"/>
      <c r="D6" s="1040"/>
      <c r="E6" s="362"/>
      <c r="F6" s="1017"/>
    </row>
    <row r="7" spans="1:9" s="130" customFormat="1" ht="24.95" customHeight="1">
      <c r="A7" s="1038"/>
      <c r="B7" s="712" t="s">
        <v>440</v>
      </c>
      <c r="C7" s="1039"/>
      <c r="D7" s="1016"/>
      <c r="E7" s="362"/>
      <c r="F7" s="1017"/>
    </row>
    <row r="8" spans="1:9" s="130" customFormat="1" ht="24.95" customHeight="1">
      <c r="A8" s="1038"/>
      <c r="B8" s="133" t="s">
        <v>183</v>
      </c>
      <c r="C8" s="1039">
        <v>10</v>
      </c>
      <c r="D8" s="1041">
        <v>0</v>
      </c>
      <c r="E8" s="362">
        <v>0</v>
      </c>
      <c r="F8" s="1017"/>
    </row>
    <row r="9" spans="1:9" s="130" customFormat="1" ht="24.95" customHeight="1">
      <c r="A9" s="1038"/>
      <c r="B9" s="136" t="s">
        <v>184</v>
      </c>
      <c r="C9" s="1039"/>
      <c r="D9" s="1042"/>
      <c r="E9" s="362">
        <v>10</v>
      </c>
      <c r="F9" s="1017"/>
    </row>
    <row r="10" spans="1:9" s="130" customFormat="1" ht="24.95" customHeight="1">
      <c r="A10" s="1038"/>
      <c r="B10" s="133" t="s">
        <v>185</v>
      </c>
      <c r="C10" s="137"/>
      <c r="D10" s="363"/>
      <c r="E10" s="362">
        <v>0</v>
      </c>
      <c r="F10" s="745"/>
    </row>
    <row r="11" spans="1:9" s="130" customFormat="1" ht="24.95" customHeight="1">
      <c r="A11" s="1038"/>
      <c r="B11" s="136" t="s">
        <v>186</v>
      </c>
      <c r="C11" s="138">
        <v>5</v>
      </c>
      <c r="D11" s="175">
        <v>0</v>
      </c>
      <c r="E11" s="362">
        <v>5</v>
      </c>
      <c r="F11" s="745"/>
    </row>
    <row r="12" spans="1:9" s="130" customFormat="1" ht="24.95" customHeight="1" thickBot="1">
      <c r="A12" s="1038"/>
      <c r="B12" s="139" t="s">
        <v>187</v>
      </c>
      <c r="C12" s="140">
        <v>5</v>
      </c>
      <c r="D12" s="111">
        <v>0</v>
      </c>
      <c r="E12" s="362">
        <v>0</v>
      </c>
      <c r="F12" s="745"/>
    </row>
    <row r="13" spans="1:9" s="130" customFormat="1" ht="22.5" customHeight="1">
      <c r="A13" s="1023" t="s">
        <v>399</v>
      </c>
      <c r="B13" s="1025" t="s">
        <v>400</v>
      </c>
      <c r="C13" s="1027">
        <v>5</v>
      </c>
      <c r="D13" s="1015">
        <v>0</v>
      </c>
      <c r="E13" s="362">
        <v>0</v>
      </c>
      <c r="F13" s="745"/>
    </row>
    <row r="14" spans="1:9" s="130" customFormat="1" ht="27" customHeight="1" thickBot="1">
      <c r="A14" s="1024"/>
      <c r="B14" s="1026"/>
      <c r="C14" s="1028"/>
      <c r="D14" s="1016"/>
      <c r="E14" s="362">
        <v>5</v>
      </c>
      <c r="F14" s="745"/>
    </row>
    <row r="15" spans="1:9" s="130" customFormat="1" ht="33" customHeight="1" thickBot="1">
      <c r="A15" s="1029" t="s">
        <v>401</v>
      </c>
      <c r="B15" s="1033" t="s">
        <v>446</v>
      </c>
      <c r="C15" s="1031">
        <v>10</v>
      </c>
      <c r="D15" s="1015">
        <v>0</v>
      </c>
      <c r="E15" s="362">
        <v>0</v>
      </c>
      <c r="F15" s="745"/>
    </row>
    <row r="16" spans="1:9" ht="37.5" hidden="1" customHeight="1" thickBot="1">
      <c r="A16" s="1030"/>
      <c r="B16" s="1034"/>
      <c r="C16" s="1032"/>
      <c r="D16" s="1016"/>
      <c r="E16" s="149">
        <v>10</v>
      </c>
      <c r="F16" s="745"/>
    </row>
    <row r="17" spans="1:6" s="130" customFormat="1" ht="38.25">
      <c r="A17" s="1018" t="s">
        <v>253</v>
      </c>
      <c r="B17" s="141" t="s">
        <v>254</v>
      </c>
      <c r="C17" s="142">
        <v>5</v>
      </c>
      <c r="D17" s="111">
        <v>0</v>
      </c>
      <c r="E17" s="362">
        <v>5</v>
      </c>
      <c r="F17" s="745"/>
    </row>
    <row r="18" spans="1:6" s="130" customFormat="1" ht="38.25">
      <c r="A18" s="1019"/>
      <c r="B18" s="141" t="s">
        <v>255</v>
      </c>
      <c r="C18" s="142">
        <v>5</v>
      </c>
      <c r="D18" s="111">
        <v>0</v>
      </c>
      <c r="E18" s="362">
        <v>0</v>
      </c>
      <c r="F18" s="745"/>
    </row>
    <row r="19" spans="1:6" s="130" customFormat="1" ht="24.95" customHeight="1">
      <c r="A19" s="1019"/>
      <c r="B19" s="143" t="s">
        <v>256</v>
      </c>
      <c r="C19" s="142">
        <v>3</v>
      </c>
      <c r="D19" s="111">
        <v>0</v>
      </c>
      <c r="E19" s="362">
        <v>3</v>
      </c>
      <c r="F19" s="745"/>
    </row>
    <row r="20" spans="1:6" s="130" customFormat="1" ht="24.95" customHeight="1" thickBot="1">
      <c r="A20" s="1020"/>
      <c r="B20" s="713" t="s">
        <v>423</v>
      </c>
      <c r="C20" s="142">
        <v>3</v>
      </c>
      <c r="D20" s="175">
        <v>0</v>
      </c>
      <c r="E20" s="147"/>
      <c r="F20" s="749"/>
    </row>
    <row r="21" spans="1:6" s="147" customFormat="1" ht="24.95" customHeight="1" thickBot="1">
      <c r="A21" s="1021" t="s">
        <v>57</v>
      </c>
      <c r="B21" s="1022"/>
      <c r="C21" s="145"/>
      <c r="D21" s="146">
        <f>IF(SUM(D4:D20)&lt;45, SUM(D4:D20),45)</f>
        <v>0</v>
      </c>
      <c r="E21" s="149"/>
      <c r="F21" s="747"/>
    </row>
  </sheetData>
  <sheetProtection algorithmName="SHA-512" hashValue="MIzYB1Bmcnac5+LLnQDsRoV+Chq+xQ+/v1VkPEuzrGuxcIHD73zidM748muMK3iNaXgm7atB4d5gJDdEkneOJA==" saltValue="kEdjlhnlb30E7XTqkxtKDg==" spinCount="100000" sheet="1" selectLockedCells="1"/>
  <mergeCells count="19">
    <mergeCell ref="A1:D1"/>
    <mergeCell ref="A3:B3"/>
    <mergeCell ref="A4:A12"/>
    <mergeCell ref="C4:C7"/>
    <mergeCell ref="D4:D7"/>
    <mergeCell ref="C8:C9"/>
    <mergeCell ref="D8:D9"/>
    <mergeCell ref="D15:D16"/>
    <mergeCell ref="F4:F7"/>
    <mergeCell ref="F8:F9"/>
    <mergeCell ref="A17:A20"/>
    <mergeCell ref="A21:B21"/>
    <mergeCell ref="A13:A14"/>
    <mergeCell ref="B13:B14"/>
    <mergeCell ref="C13:C14"/>
    <mergeCell ref="D13:D14"/>
    <mergeCell ref="A15:A16"/>
    <mergeCell ref="C15:C16"/>
    <mergeCell ref="B15:B16"/>
  </mergeCells>
  <dataValidations count="7">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 type="list" allowBlank="1" showInputMessage="1" showErrorMessage="1" errorTitle="Falscher Wert!" error="Bitte geben Sie die Zahl 0 oder 5 ein." sqref="D19:D20" xr:uid="{00000000-0002-0000-1100-000001000000}">
      <formula1>$E$18:$E$19</formula1>
    </dataValidation>
    <dataValidation type="list" allowBlank="1" showInputMessage="1" showErrorMessage="1" errorTitle="Falscher Wert!" error="Bitte geben Sie die Zahl 0 oder 5 ein." sqref="D17:D18 D12:D14" xr:uid="{FC876E88-C8A7-41A3-B2B7-ADC7DDFDA2DE}">
      <formula1>$E$13:$E$14</formula1>
    </dataValidation>
    <dataValidation type="list" allowBlank="1" showInputMessage="1" showErrorMessage="1" errorTitle="Falscher Wert!" error="Bitte geben Sie die Zahl 0 oder 5 ein." sqref="D15:D16" xr:uid="{D9595E74-3930-4C96-95BF-47EB01AF5989}">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F7"/>
  <sheetViews>
    <sheetView workbookViewId="0">
      <selection activeCell="C4" sqref="C4"/>
    </sheetView>
  </sheetViews>
  <sheetFormatPr baseColWidth="10" defaultColWidth="11.42578125" defaultRowHeight="12.75"/>
  <cols>
    <col min="1" max="1" width="97" style="149" customWidth="1"/>
    <col min="2" max="2" width="11.42578125" style="150"/>
    <col min="3" max="3" width="11.42578125" style="149" customWidth="1"/>
    <col min="4" max="4" width="11.42578125" style="149" hidden="1" customWidth="1"/>
    <col min="5" max="5" width="30.7109375" style="149" customWidth="1"/>
    <col min="6" max="16384" width="11.42578125" style="149"/>
  </cols>
  <sheetData>
    <row r="1" spans="1:6" s="127" customFormat="1" ht="24.95" customHeight="1">
      <c r="A1" s="901" t="s">
        <v>259</v>
      </c>
      <c r="B1" s="1035"/>
      <c r="C1" s="1035"/>
      <c r="D1" s="1035"/>
      <c r="E1" s="665"/>
    </row>
    <row r="2" spans="1:6" s="130" customFormat="1" ht="7.5" customHeight="1" thickBot="1">
      <c r="A2" s="109"/>
      <c r="B2" s="119"/>
      <c r="C2" s="119"/>
      <c r="D2" s="129"/>
    </row>
    <row r="3" spans="1:6" s="130" customFormat="1" ht="38.25">
      <c r="A3" s="152" t="s">
        <v>58</v>
      </c>
      <c r="B3" s="592" t="s">
        <v>309</v>
      </c>
      <c r="C3" s="131" t="s">
        <v>60</v>
      </c>
      <c r="D3" s="130">
        <v>0</v>
      </c>
      <c r="E3" s="132" t="s">
        <v>24</v>
      </c>
      <c r="F3" s="665"/>
    </row>
    <row r="4" spans="1:6" s="130" customFormat="1" ht="24.95" customHeight="1">
      <c r="A4" s="651" t="s">
        <v>378</v>
      </c>
      <c r="B4" s="142">
        <v>10</v>
      </c>
      <c r="C4" s="111">
        <v>0</v>
      </c>
      <c r="D4" s="130">
        <v>10</v>
      </c>
      <c r="E4" s="745"/>
    </row>
    <row r="5" spans="1:6" s="130" customFormat="1" ht="24.95" customHeight="1">
      <c r="A5" s="714" t="s">
        <v>441</v>
      </c>
      <c r="B5" s="142">
        <v>5</v>
      </c>
      <c r="C5" s="144">
        <v>0</v>
      </c>
      <c r="D5" s="130">
        <v>0</v>
      </c>
      <c r="E5" s="745"/>
    </row>
    <row r="6" spans="1:6" s="147" customFormat="1" ht="24.95" customHeight="1" thickBot="1">
      <c r="A6" s="126" t="s">
        <v>57</v>
      </c>
      <c r="B6" s="145"/>
      <c r="C6" s="146">
        <f>IF(SUM(C4:C5)&lt;15, SUM(C4:C5),15)</f>
        <v>0</v>
      </c>
      <c r="D6" s="130">
        <v>5</v>
      </c>
      <c r="E6" s="148"/>
    </row>
    <row r="7" spans="1:6">
      <c r="D7" s="130"/>
    </row>
  </sheetData>
  <sheetProtection algorithmName="SHA-512" hashValue="2otcmCrrEBSJfI0mLd1PaVSORBs1UrbFKFQ6dMqkwQT323q4LGQ7qWfezCZ7lKIXBNbswxVXzglCLoP24dTxSg==" saltValue="aFaBCS39xPgvXwLUEQGCwQ==" spinCount="100000" sheet="1" selectLockedCells="1"/>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U58"/>
  <sheetViews>
    <sheetView tabSelected="1" zoomScaleNormal="100" workbookViewId="0">
      <selection activeCell="E29" sqref="E29"/>
    </sheetView>
  </sheetViews>
  <sheetFormatPr baseColWidth="10" defaultColWidth="11.42578125" defaultRowHeight="12.75" outlineLevelCol="1"/>
  <cols>
    <col min="1" max="1" width="1.7109375" style="1" customWidth="1"/>
    <col min="2" max="2" width="15.7109375" style="2" customWidth="1"/>
    <col min="3" max="3" width="5.85546875" style="611" customWidth="1"/>
    <col min="4" max="4" width="5.42578125" style="3" customWidth="1"/>
    <col min="5" max="5" width="80.140625" style="4" customWidth="1"/>
    <col min="6" max="6" width="15.85546875" style="2" customWidth="1"/>
    <col min="7" max="7" width="27.140625" style="5" customWidth="1"/>
    <col min="8" max="9" width="0.28515625" style="4" customWidth="1"/>
    <col min="10" max="10" width="3.7109375" style="4" customWidth="1"/>
    <col min="11" max="11" width="3.7109375" style="4" customWidth="1" outlineLevel="1"/>
    <col min="12" max="12" width="9" style="4" customWidth="1" outlineLevel="1"/>
    <col min="13" max="13" width="27.7109375" style="4" customWidth="1" outlineLevel="1"/>
    <col min="14" max="14" width="3.7109375" style="4" customWidth="1" outlineLevel="1"/>
    <col min="15" max="15" width="3.7109375" style="4" customWidth="1"/>
    <col min="16" max="16" width="3.7109375" style="4" customWidth="1" outlineLevel="1"/>
    <col min="17" max="17" width="11.28515625" style="4" customWidth="1" outlineLevel="1"/>
    <col min="18" max="18" width="46.5703125" style="5" customWidth="1" outlineLevel="1"/>
    <col min="20" max="20" width="3.7109375" style="4" customWidth="1" collapsed="1"/>
    <col min="21" max="21" width="3.7109375" style="4" hidden="1" customWidth="1" outlineLevel="1"/>
    <col min="22" max="22" width="11.28515625" style="4" hidden="1" customWidth="1" outlineLevel="1"/>
    <col min="23" max="23" width="46.5703125" style="5" hidden="1" customWidth="1" outlineLevel="1"/>
    <col min="24" max="24" width="3.7109375" style="1" hidden="1" customWidth="1" outlineLevel="1"/>
    <col min="25" max="25" width="3.7109375" style="4" customWidth="1" collapsed="1"/>
    <col min="26" max="26" width="3.7109375" style="4" hidden="1" customWidth="1" outlineLevel="1"/>
    <col min="27" max="27" width="11.28515625" style="4" hidden="1" customWidth="1" outlineLevel="1"/>
    <col min="28" max="28" width="46.5703125" style="5" hidden="1" customWidth="1" outlineLevel="1"/>
    <col min="29" max="29" width="3.7109375" style="1" hidden="1" customWidth="1" outlineLevel="1"/>
    <col min="30" max="30" width="3.7109375" style="1" customWidth="1" collapsed="1"/>
    <col min="31" max="31" width="3.7109375" style="4" hidden="1" customWidth="1" outlineLevel="1"/>
    <col min="32" max="32" width="11.28515625" style="4" hidden="1" customWidth="1" outlineLevel="1"/>
    <col min="33" max="33" width="46.5703125" style="5" hidden="1" customWidth="1" outlineLevel="1"/>
    <col min="34" max="34" width="3.7109375" style="1" hidden="1" customWidth="1" outlineLevel="1"/>
    <col min="35" max="35" width="3.7109375" style="1" customWidth="1" collapsed="1"/>
    <col min="36" max="36" width="3.7109375" style="4" hidden="1" customWidth="1" outlineLevel="1"/>
    <col min="37" max="37" width="11.28515625" style="4" hidden="1" customWidth="1" outlineLevel="1"/>
    <col min="38" max="38" width="46.5703125" style="5" hidden="1" customWidth="1" outlineLevel="1"/>
    <col min="39" max="39" width="3.7109375" style="1" hidden="1" customWidth="1" outlineLevel="1"/>
    <col min="40" max="40" width="3.7109375" style="1" customWidth="1" collapsed="1"/>
    <col min="41" max="41" width="3.7109375" style="4" hidden="1" customWidth="1" outlineLevel="1"/>
    <col min="42" max="42" width="11.28515625" style="4" hidden="1" customWidth="1" outlineLevel="1"/>
    <col min="43" max="43" width="46.5703125" style="5" hidden="1" customWidth="1" outlineLevel="1"/>
    <col min="44" max="44" width="3.7109375" style="1" hidden="1" customWidth="1" outlineLevel="1"/>
    <col min="45" max="45" width="3.7109375" style="1" customWidth="1"/>
    <col min="46" max="46" width="53.42578125" style="1" customWidth="1"/>
    <col min="47" max="16384" width="11.42578125" style="1"/>
  </cols>
  <sheetData>
    <row r="1" spans="2:43" ht="78" customHeight="1">
      <c r="B1" s="785" t="s">
        <v>455</v>
      </c>
      <c r="C1" s="785"/>
      <c r="D1" s="785"/>
      <c r="E1" s="785"/>
      <c r="F1" s="785"/>
      <c r="G1" s="785"/>
      <c r="O1" s="10">
        <f>R8</f>
        <v>0</v>
      </c>
      <c r="T1" s="10">
        <f>W8</f>
        <v>0</v>
      </c>
      <c r="Y1" s="10">
        <f>AB8</f>
        <v>0</v>
      </c>
      <c r="AD1" s="10">
        <f>AG8</f>
        <v>0</v>
      </c>
      <c r="AI1" s="10">
        <f>AL8</f>
        <v>0</v>
      </c>
      <c r="AN1" s="10">
        <f>AQ8</f>
        <v>0</v>
      </c>
      <c r="AO1" s="1"/>
      <c r="AP1" s="1"/>
    </row>
    <row r="2" spans="2:43" ht="24.95" customHeight="1" thickBot="1">
      <c r="B2" s="5"/>
      <c r="C2" s="607"/>
      <c r="D2" s="7"/>
      <c r="E2" s="8"/>
      <c r="F2" s="9"/>
      <c r="G2" s="9"/>
      <c r="O2" s="10"/>
      <c r="T2" s="10"/>
      <c r="Y2" s="10"/>
      <c r="AD2" s="10"/>
      <c r="AI2" s="10"/>
      <c r="AN2" s="10"/>
      <c r="AO2" s="1"/>
      <c r="AP2" s="1"/>
    </row>
    <row r="3" spans="2:43" ht="30" customHeight="1" thickBot="1">
      <c r="B3" s="11" t="s">
        <v>8</v>
      </c>
      <c r="C3" s="796"/>
      <c r="D3" s="797"/>
      <c r="E3" s="797"/>
      <c r="F3" s="797"/>
      <c r="G3" s="798"/>
      <c r="J3" s="805"/>
      <c r="K3" s="805"/>
      <c r="L3" s="805"/>
      <c r="M3" s="805"/>
      <c r="O3" s="802" t="s">
        <v>9</v>
      </c>
      <c r="T3" s="802" t="s">
        <v>10</v>
      </c>
      <c r="Y3" s="802" t="s">
        <v>11</v>
      </c>
      <c r="AD3" s="802" t="s">
        <v>12</v>
      </c>
      <c r="AI3" s="802" t="s">
        <v>13</v>
      </c>
      <c r="AN3" s="802" t="s">
        <v>14</v>
      </c>
      <c r="AO3" s="1"/>
      <c r="AP3" s="1"/>
    </row>
    <row r="4" spans="2:43" ht="30" customHeight="1" thickBot="1">
      <c r="B4" s="389"/>
      <c r="C4" s="608"/>
      <c r="D4" s="390"/>
      <c r="E4" s="391"/>
      <c r="F4" s="391"/>
      <c r="G4" s="391"/>
      <c r="J4" s="805"/>
      <c r="K4" s="805"/>
      <c r="L4" s="805"/>
      <c r="M4" s="805"/>
      <c r="O4" s="802"/>
      <c r="T4" s="802"/>
      <c r="Y4" s="802"/>
      <c r="AD4" s="802"/>
      <c r="AI4" s="802"/>
      <c r="AN4" s="802"/>
      <c r="AO4" s="1"/>
      <c r="AP4" s="1"/>
    </row>
    <row r="5" spans="2:43" ht="43.5" customHeight="1" thickBot="1">
      <c r="B5" s="799" t="s">
        <v>15</v>
      </c>
      <c r="C5" s="800"/>
      <c r="D5" s="801"/>
      <c r="E5" s="659" t="s">
        <v>16</v>
      </c>
      <c r="F5" s="381"/>
      <c r="G5" s="381"/>
      <c r="J5" s="805"/>
      <c r="K5" s="805"/>
      <c r="L5" s="805"/>
      <c r="M5" s="805"/>
      <c r="O5" s="12"/>
      <c r="T5" s="12"/>
      <c r="Y5" s="12"/>
      <c r="AD5" s="12"/>
      <c r="AI5" s="12"/>
      <c r="AN5" s="12"/>
      <c r="AO5" s="1"/>
      <c r="AP5" s="1"/>
    </row>
    <row r="6" spans="2:43" ht="18.75" customHeight="1">
      <c r="B6" s="392"/>
      <c r="C6" s="609"/>
      <c r="D6" s="392"/>
      <c r="F6" s="390"/>
      <c r="G6" s="390"/>
      <c r="J6" s="805"/>
      <c r="K6" s="805"/>
      <c r="L6" s="805"/>
      <c r="M6" s="805"/>
      <c r="O6" s="12"/>
      <c r="T6" s="12"/>
      <c r="Y6" s="12"/>
      <c r="AD6" s="12"/>
      <c r="AI6" s="12"/>
      <c r="AN6" s="12"/>
      <c r="AO6" s="1"/>
      <c r="AP6" s="1"/>
    </row>
    <row r="7" spans="2:43" ht="18.75" customHeight="1" thickBot="1">
      <c r="B7" s="5"/>
      <c r="C7" s="607"/>
      <c r="D7" s="13"/>
      <c r="E7" s="803"/>
      <c r="F7" s="804"/>
      <c r="G7" s="804"/>
      <c r="J7" s="805"/>
      <c r="K7" s="805"/>
      <c r="L7" s="805"/>
      <c r="M7" s="805"/>
      <c r="O7" s="14"/>
      <c r="T7" s="15"/>
      <c r="Y7" s="15"/>
      <c r="AD7"/>
      <c r="AI7"/>
      <c r="AN7"/>
      <c r="AO7" s="1"/>
      <c r="AP7" s="1"/>
    </row>
    <row r="8" spans="2:43" ht="42" customHeight="1" thickBot="1">
      <c r="B8" s="393"/>
      <c r="C8" s="607"/>
      <c r="D8" s="394"/>
      <c r="E8" s="395" t="s">
        <v>17</v>
      </c>
      <c r="F8" s="794">
        <f>IF((G11+G21+G37+G44)&lt;1000,(G11+G21+G37+G44),1000)</f>
        <v>0</v>
      </c>
      <c r="G8" s="795">
        <f>IF(SUM(G9:G14)&lt;225,SUM(G9:G14),225)</f>
        <v>0</v>
      </c>
      <c r="Q8" s="16" t="s">
        <v>18</v>
      </c>
      <c r="R8" s="763"/>
      <c r="V8" s="16" t="s">
        <v>18</v>
      </c>
      <c r="W8" s="763"/>
      <c r="X8" s="17"/>
      <c r="AA8" s="16" t="s">
        <v>18</v>
      </c>
      <c r="AB8" s="763"/>
      <c r="AC8" s="17"/>
      <c r="AF8" s="16" t="s">
        <v>18</v>
      </c>
      <c r="AG8" s="763"/>
      <c r="AH8" s="17"/>
      <c r="AK8" s="16" t="s">
        <v>18</v>
      </c>
      <c r="AL8" s="763"/>
      <c r="AM8" s="17"/>
      <c r="AP8" s="16" t="s">
        <v>18</v>
      </c>
      <c r="AQ8" s="763"/>
    </row>
    <row r="9" spans="2:43" ht="31.5" customHeight="1">
      <c r="B9" s="786" t="s">
        <v>19</v>
      </c>
      <c r="C9" s="787"/>
      <c r="D9" s="788"/>
      <c r="E9" s="792" t="s">
        <v>20</v>
      </c>
      <c r="F9" s="396" t="s">
        <v>21</v>
      </c>
      <c r="G9" s="397" t="s">
        <v>22</v>
      </c>
      <c r="I9" s="18"/>
      <c r="P9" s="19"/>
      <c r="Q9" s="21" t="s">
        <v>23</v>
      </c>
      <c r="R9" s="764" t="s">
        <v>24</v>
      </c>
      <c r="U9" s="19"/>
      <c r="V9" s="21" t="s">
        <v>23</v>
      </c>
      <c r="W9" s="764" t="s">
        <v>24</v>
      </c>
      <c r="X9" s="20"/>
      <c r="Z9" s="19"/>
      <c r="AA9" s="21" t="s">
        <v>23</v>
      </c>
      <c r="AB9" s="764" t="s">
        <v>24</v>
      </c>
      <c r="AC9" s="20"/>
      <c r="AE9" s="19"/>
      <c r="AF9" s="21" t="s">
        <v>23</v>
      </c>
      <c r="AG9" s="764" t="s">
        <v>24</v>
      </c>
      <c r="AH9" s="20"/>
      <c r="AJ9" s="19"/>
      <c r="AK9" s="21" t="s">
        <v>23</v>
      </c>
      <c r="AL9" s="764" t="s">
        <v>24</v>
      </c>
      <c r="AM9" s="20"/>
      <c r="AO9" s="19"/>
      <c r="AP9" s="21" t="s">
        <v>23</v>
      </c>
      <c r="AQ9" s="764" t="s">
        <v>24</v>
      </c>
    </row>
    <row r="10" spans="2:43" ht="4.5" customHeight="1" thickBot="1">
      <c r="B10" s="789"/>
      <c r="C10" s="790"/>
      <c r="D10" s="791"/>
      <c r="E10" s="793"/>
      <c r="F10" s="396"/>
      <c r="G10" s="398"/>
      <c r="Q10" s="22"/>
      <c r="V10" s="22"/>
      <c r="AA10" s="22"/>
      <c r="AF10" s="22"/>
      <c r="AK10" s="22"/>
      <c r="AP10" s="22"/>
    </row>
    <row r="11" spans="2:43" s="23" customFormat="1" ht="30" customHeight="1">
      <c r="B11" s="399" t="s">
        <v>25</v>
      </c>
      <c r="C11" s="610"/>
      <c r="D11" s="400"/>
      <c r="E11" s="401" t="s">
        <v>26</v>
      </c>
      <c r="F11" s="402">
        <v>280</v>
      </c>
      <c r="G11" s="403">
        <f>IF(SUM(G12:G19)&lt;F11,SUM(G12:G19),F11)</f>
        <v>0</v>
      </c>
      <c r="H11" s="32">
        <v>10</v>
      </c>
      <c r="I11" s="24">
        <v>0</v>
      </c>
      <c r="J11" s="24"/>
      <c r="K11" s="25"/>
      <c r="L11" s="26"/>
      <c r="M11" s="27" t="s">
        <v>27</v>
      </c>
      <c r="N11" s="6"/>
      <c r="O11" s="6"/>
      <c r="P11" s="6"/>
      <c r="Q11" s="28"/>
      <c r="R11" s="29"/>
      <c r="T11" s="24"/>
      <c r="U11" s="30"/>
      <c r="V11" s="28"/>
      <c r="W11" s="29"/>
      <c r="Y11" s="24"/>
      <c r="Z11" s="30"/>
      <c r="AA11" s="28"/>
      <c r="AB11" s="29"/>
      <c r="AE11" s="30"/>
      <c r="AF11" s="28"/>
      <c r="AG11" s="29"/>
      <c r="AJ11" s="30"/>
      <c r="AK11" s="28"/>
      <c r="AL11" s="29"/>
      <c r="AO11" s="30"/>
      <c r="AP11" s="28"/>
      <c r="AQ11" s="29"/>
    </row>
    <row r="12" spans="2:43" s="20" customFormat="1" ht="40.5" customHeight="1" thickBot="1">
      <c r="B12" s="404" t="s">
        <v>25</v>
      </c>
      <c r="C12" s="405">
        <v>1</v>
      </c>
      <c r="D12" s="21">
        <v>1</v>
      </c>
      <c r="E12" s="693" t="s">
        <v>443</v>
      </c>
      <c r="F12" s="21">
        <v>30</v>
      </c>
      <c r="G12" s="460">
        <v>0</v>
      </c>
      <c r="H12" s="32">
        <v>20</v>
      </c>
      <c r="I12" s="32">
        <v>5</v>
      </c>
      <c r="J12" s="34"/>
      <c r="K12" s="32"/>
      <c r="L12" s="605"/>
      <c r="M12" s="606" t="s">
        <v>360</v>
      </c>
      <c r="N12" s="32"/>
      <c r="O12" s="32"/>
      <c r="P12" s="36"/>
      <c r="Q12" s="33"/>
      <c r="R12" s="764"/>
      <c r="T12" s="32"/>
      <c r="U12" s="36"/>
      <c r="V12" s="33"/>
      <c r="W12" s="764"/>
      <c r="Y12" s="32"/>
      <c r="Z12" s="36"/>
      <c r="AA12" s="33"/>
      <c r="AB12" s="764"/>
      <c r="AD12" s="2"/>
      <c r="AE12" s="36"/>
      <c r="AF12" s="33"/>
      <c r="AG12" s="764"/>
      <c r="AJ12" s="36"/>
      <c r="AK12" s="33"/>
      <c r="AL12" s="764"/>
      <c r="AM12" s="35"/>
      <c r="AO12" s="36"/>
      <c r="AP12" s="33"/>
      <c r="AQ12" s="764"/>
    </row>
    <row r="13" spans="2:43" s="20" customFormat="1" ht="30" customHeight="1" thickBot="1">
      <c r="B13" s="404" t="s">
        <v>25</v>
      </c>
      <c r="C13" s="405">
        <v>1</v>
      </c>
      <c r="D13" s="21">
        <v>2</v>
      </c>
      <c r="E13" s="693" t="s">
        <v>456</v>
      </c>
      <c r="F13" s="683">
        <v>10</v>
      </c>
      <c r="G13" s="460">
        <v>0</v>
      </c>
      <c r="H13" s="32">
        <v>30</v>
      </c>
      <c r="I13" s="32">
        <v>10</v>
      </c>
      <c r="J13" s="32"/>
      <c r="K13" s="32"/>
      <c r="L13" s="32"/>
      <c r="M13" s="32"/>
      <c r="N13" s="32"/>
      <c r="O13" s="32"/>
      <c r="P13" s="36"/>
      <c r="Q13" s="31"/>
      <c r="R13" s="764"/>
      <c r="T13" s="32"/>
      <c r="U13" s="36"/>
      <c r="V13" s="31"/>
      <c r="W13" s="764"/>
      <c r="Y13" s="32"/>
      <c r="Z13" s="36"/>
      <c r="AA13" s="31"/>
      <c r="AB13" s="764"/>
      <c r="AC13" s="35"/>
      <c r="AE13" s="36"/>
      <c r="AF13" s="31"/>
      <c r="AG13" s="764"/>
      <c r="AJ13" s="36"/>
      <c r="AK13" s="31"/>
      <c r="AL13" s="764"/>
      <c r="AM13" s="35"/>
      <c r="AO13" s="36"/>
      <c r="AP13" s="31"/>
      <c r="AQ13" s="764"/>
    </row>
    <row r="14" spans="2:43" s="20" customFormat="1" ht="30" customHeight="1" thickBot="1">
      <c r="B14" s="404" t="s">
        <v>25</v>
      </c>
      <c r="C14" s="405">
        <v>1</v>
      </c>
      <c r="D14" s="21">
        <v>3</v>
      </c>
      <c r="E14" s="693" t="s">
        <v>28</v>
      </c>
      <c r="F14" s="406">
        <v>110</v>
      </c>
      <c r="G14" s="31">
        <f>'A 1.3'!D26</f>
        <v>0</v>
      </c>
      <c r="H14" s="32">
        <v>0</v>
      </c>
      <c r="I14" s="32"/>
      <c r="J14" s="32"/>
      <c r="K14" s="32"/>
      <c r="L14" s="32"/>
      <c r="M14" s="32"/>
      <c r="N14" s="32"/>
      <c r="O14" s="32"/>
      <c r="P14" s="36"/>
      <c r="Q14" s="31"/>
      <c r="R14" s="764"/>
      <c r="T14" s="32"/>
      <c r="U14" s="36"/>
      <c r="V14" s="31"/>
      <c r="W14" s="764"/>
      <c r="Y14" s="32"/>
      <c r="Z14" s="36"/>
      <c r="AA14" s="31"/>
      <c r="AB14" s="764"/>
      <c r="AC14" s="35"/>
      <c r="AE14" s="36"/>
      <c r="AF14" s="31"/>
      <c r="AG14" s="764"/>
      <c r="AJ14" s="36"/>
      <c r="AK14" s="31"/>
      <c r="AL14" s="764"/>
      <c r="AM14" s="35"/>
      <c r="AO14" s="36"/>
      <c r="AP14" s="31"/>
      <c r="AQ14" s="764"/>
    </row>
    <row r="15" spans="2:43" s="20" customFormat="1" ht="30" customHeight="1" thickBot="1">
      <c r="B15" s="404" t="s">
        <v>25</v>
      </c>
      <c r="C15" s="407" t="s">
        <v>29</v>
      </c>
      <c r="D15" s="21">
        <v>4</v>
      </c>
      <c r="E15" s="693" t="s">
        <v>310</v>
      </c>
      <c r="F15" s="406">
        <v>60</v>
      </c>
      <c r="G15" s="31">
        <f>'A 1.4'!E38</f>
        <v>0</v>
      </c>
      <c r="H15" s="32">
        <v>10</v>
      </c>
      <c r="I15" s="32"/>
      <c r="J15" s="37"/>
      <c r="K15" s="32"/>
      <c r="L15" s="32"/>
      <c r="M15" s="32"/>
      <c r="N15" s="32"/>
      <c r="O15" s="32"/>
      <c r="P15" s="36"/>
      <c r="Q15" s="31"/>
      <c r="R15" s="764"/>
      <c r="T15" s="32"/>
      <c r="U15" s="36"/>
      <c r="V15" s="31"/>
      <c r="W15" s="764"/>
      <c r="Y15" s="32"/>
      <c r="Z15" s="36"/>
      <c r="AA15" s="31"/>
      <c r="AB15" s="764"/>
      <c r="AC15" s="35"/>
      <c r="AE15" s="36"/>
      <c r="AF15" s="31"/>
      <c r="AG15" s="764"/>
      <c r="AJ15" s="36"/>
      <c r="AK15" s="31"/>
      <c r="AL15" s="764"/>
      <c r="AM15" s="35"/>
      <c r="AO15" s="36"/>
      <c r="AP15" s="31"/>
      <c r="AQ15" s="764"/>
    </row>
    <row r="16" spans="2:43" s="20" customFormat="1" ht="30" customHeight="1" thickBot="1">
      <c r="B16" s="462" t="s">
        <v>25</v>
      </c>
      <c r="C16" s="408" t="s">
        <v>29</v>
      </c>
      <c r="D16" s="21">
        <v>5</v>
      </c>
      <c r="E16" s="693" t="s">
        <v>311</v>
      </c>
      <c r="F16" s="407">
        <v>30</v>
      </c>
      <c r="G16" s="31">
        <f>'A 1.5'!D31</f>
        <v>0</v>
      </c>
      <c r="H16" s="32"/>
      <c r="I16" s="32"/>
      <c r="J16" s="37"/>
      <c r="K16" s="32"/>
      <c r="L16" s="32"/>
      <c r="M16" s="32"/>
      <c r="N16" s="32"/>
      <c r="O16" s="32"/>
      <c r="P16" s="36"/>
      <c r="Q16" s="60"/>
      <c r="R16" s="764"/>
      <c r="T16" s="32"/>
      <c r="U16" s="36"/>
      <c r="V16" s="60"/>
      <c r="W16" s="764"/>
      <c r="Y16" s="32"/>
      <c r="Z16" s="36"/>
      <c r="AA16" s="60"/>
      <c r="AB16" s="764"/>
      <c r="AC16" s="35"/>
      <c r="AE16" s="36"/>
      <c r="AF16" s="60"/>
      <c r="AG16" s="764"/>
      <c r="AJ16" s="36"/>
      <c r="AK16" s="60"/>
      <c r="AL16" s="764"/>
      <c r="AM16" s="35"/>
      <c r="AO16" s="36"/>
      <c r="AP16" s="60"/>
      <c r="AQ16" s="764"/>
    </row>
    <row r="17" spans="2:47" s="20" customFormat="1" ht="30" customHeight="1" thickBot="1">
      <c r="B17" s="462" t="s">
        <v>25</v>
      </c>
      <c r="C17" s="408" t="s">
        <v>29</v>
      </c>
      <c r="D17" s="21">
        <v>6</v>
      </c>
      <c r="E17" s="693" t="s">
        <v>246</v>
      </c>
      <c r="F17" s="407">
        <v>30</v>
      </c>
      <c r="G17" s="31">
        <f>'A 1.6'!D7</f>
        <v>0</v>
      </c>
      <c r="H17" s="32">
        <v>0</v>
      </c>
      <c r="I17" s="32"/>
      <c r="J17" s="37"/>
      <c r="K17" s="32"/>
      <c r="L17" s="32"/>
      <c r="M17" s="32"/>
      <c r="N17" s="32"/>
      <c r="O17" s="32"/>
      <c r="P17" s="36"/>
      <c r="Q17" s="60"/>
      <c r="R17" s="764"/>
      <c r="T17" s="32"/>
      <c r="U17" s="36"/>
      <c r="V17" s="60"/>
      <c r="W17" s="764"/>
      <c r="Y17" s="32"/>
      <c r="Z17" s="36"/>
      <c r="AA17" s="60"/>
      <c r="AB17" s="764"/>
      <c r="AC17" s="35"/>
      <c r="AE17" s="36"/>
      <c r="AF17" s="60"/>
      <c r="AG17" s="764"/>
      <c r="AJ17" s="36"/>
      <c r="AK17" s="60"/>
      <c r="AL17" s="764"/>
      <c r="AM17" s="35"/>
      <c r="AO17" s="36"/>
      <c r="AP17" s="60"/>
      <c r="AQ17" s="764"/>
    </row>
    <row r="18" spans="2:47" s="20" customFormat="1" ht="30" customHeight="1" thickBot="1">
      <c r="B18" s="404" t="s">
        <v>25</v>
      </c>
      <c r="C18" s="407" t="s">
        <v>29</v>
      </c>
      <c r="D18" s="21">
        <v>7</v>
      </c>
      <c r="E18" s="693" t="s">
        <v>193</v>
      </c>
      <c r="F18" s="408">
        <v>15</v>
      </c>
      <c r="G18" s="31">
        <f>'A 1.7'!E15</f>
        <v>0</v>
      </c>
      <c r="H18" s="32">
        <v>10</v>
      </c>
      <c r="I18" s="32"/>
      <c r="J18" s="37"/>
      <c r="K18" s="32"/>
      <c r="L18" s="32"/>
      <c r="M18" s="32"/>
      <c r="N18" s="32"/>
      <c r="O18" s="32"/>
      <c r="P18" s="36"/>
      <c r="Q18" s="80"/>
      <c r="R18" s="764"/>
      <c r="T18" s="32"/>
      <c r="U18" s="36"/>
      <c r="V18" s="80"/>
      <c r="W18" s="764"/>
      <c r="Y18" s="32"/>
      <c r="Z18" s="36"/>
      <c r="AA18" s="80"/>
      <c r="AB18" s="764"/>
      <c r="AC18" s="35"/>
      <c r="AE18" s="36"/>
      <c r="AF18" s="80"/>
      <c r="AG18" s="764"/>
      <c r="AJ18" s="36"/>
      <c r="AK18" s="80"/>
      <c r="AL18" s="764"/>
      <c r="AM18" s="35"/>
      <c r="AO18" s="36"/>
      <c r="AP18" s="80"/>
      <c r="AQ18" s="764"/>
    </row>
    <row r="19" spans="2:47" s="20" customFormat="1" ht="30" customHeight="1" thickBot="1">
      <c r="B19" s="463" t="s">
        <v>25</v>
      </c>
      <c r="C19" s="409" t="s">
        <v>29</v>
      </c>
      <c r="D19" s="441">
        <v>8</v>
      </c>
      <c r="E19" s="693" t="s">
        <v>312</v>
      </c>
      <c r="F19" s="684">
        <v>10</v>
      </c>
      <c r="G19" s="107">
        <f>'A 1.8'!D6</f>
        <v>0</v>
      </c>
      <c r="H19" s="32">
        <v>20</v>
      </c>
      <c r="I19" s="32"/>
      <c r="J19" s="37"/>
      <c r="K19" s="32"/>
      <c r="L19" s="32"/>
      <c r="M19" s="39">
        <v>0</v>
      </c>
      <c r="N19" s="32"/>
      <c r="O19" s="32"/>
      <c r="P19" s="36"/>
      <c r="Q19" s="81"/>
      <c r="R19" s="764"/>
      <c r="T19" s="32"/>
      <c r="U19" s="36"/>
      <c r="V19" s="81"/>
      <c r="W19" s="764"/>
      <c r="Y19" s="32"/>
      <c r="Z19" s="36"/>
      <c r="AA19" s="81"/>
      <c r="AB19" s="764"/>
      <c r="AC19" s="35"/>
      <c r="AE19" s="36"/>
      <c r="AF19" s="81"/>
      <c r="AG19" s="764"/>
      <c r="AJ19" s="36"/>
      <c r="AK19" s="81"/>
      <c r="AL19" s="764"/>
      <c r="AM19" s="35"/>
      <c r="AO19" s="36"/>
      <c r="AP19" s="81"/>
      <c r="AQ19" s="764"/>
      <c r="AT19" s="43"/>
    </row>
    <row r="20" spans="2:47" ht="6" customHeight="1" thickBot="1">
      <c r="B20" s="5"/>
      <c r="C20" s="6"/>
      <c r="D20" s="40"/>
      <c r="E20" s="32"/>
      <c r="F20" s="410"/>
      <c r="G20" s="410"/>
      <c r="H20" s="4">
        <v>30</v>
      </c>
      <c r="M20" s="39">
        <v>10</v>
      </c>
      <c r="Q20" s="40"/>
      <c r="R20" s="764"/>
      <c r="V20" s="40"/>
      <c r="W20" s="764"/>
      <c r="AA20" s="40"/>
      <c r="AB20" s="764"/>
      <c r="AC20" s="41"/>
      <c r="AF20" s="40"/>
      <c r="AG20" s="764"/>
      <c r="AK20" s="40"/>
      <c r="AL20" s="764"/>
      <c r="AM20" s="41"/>
      <c r="AP20" s="40"/>
      <c r="AQ20" s="764"/>
    </row>
    <row r="21" spans="2:47" s="42" customFormat="1" ht="30" customHeight="1">
      <c r="B21" s="411" t="s">
        <v>30</v>
      </c>
      <c r="C21" s="412"/>
      <c r="D21" s="612"/>
      <c r="E21" s="413" t="s">
        <v>31</v>
      </c>
      <c r="F21" s="414">
        <v>360</v>
      </c>
      <c r="G21" s="415">
        <f>IF(G22&gt;G29,G22,G29)</f>
        <v>0</v>
      </c>
      <c r="H21" s="43" t="s">
        <v>16</v>
      </c>
      <c r="I21" s="44"/>
      <c r="J21" s="44"/>
      <c r="K21" s="44"/>
      <c r="L21" s="44"/>
      <c r="M21" s="44"/>
      <c r="N21" s="44"/>
      <c r="O21" s="44"/>
      <c r="P21" s="45"/>
      <c r="Q21" s="46"/>
      <c r="R21" s="29"/>
      <c r="T21" s="44"/>
      <c r="U21" s="45"/>
      <c r="V21" s="46"/>
      <c r="W21" s="29"/>
      <c r="Y21" s="44"/>
      <c r="Z21" s="45"/>
      <c r="AA21" s="46"/>
      <c r="AB21" s="29"/>
      <c r="AC21" s="47"/>
      <c r="AE21" s="45"/>
      <c r="AF21" s="46"/>
      <c r="AG21" s="29"/>
      <c r="AJ21" s="45"/>
      <c r="AK21" s="46"/>
      <c r="AL21" s="29"/>
      <c r="AM21" s="47"/>
      <c r="AO21" s="45"/>
      <c r="AP21" s="46"/>
      <c r="AQ21" s="29"/>
      <c r="AT21" s="677"/>
      <c r="AU21" s="677"/>
    </row>
    <row r="22" spans="2:47" s="48" customFormat="1" ht="30" customHeight="1">
      <c r="B22" s="627" t="str">
        <f t="shared" ref="B22:B35" si="0">B$21</f>
        <v>B</v>
      </c>
      <c r="C22" s="416">
        <f t="shared" ref="C22:C35" si="1">C$29</f>
        <v>1</v>
      </c>
      <c r="D22" s="613"/>
      <c r="E22" s="417" t="s">
        <v>32</v>
      </c>
      <c r="F22" s="418">
        <v>360</v>
      </c>
      <c r="G22" s="419">
        <f>IF(SUM(G23:G28)&lt;F22,SUM(G23:G28),F22)</f>
        <v>0</v>
      </c>
      <c r="H22" s="43" t="s">
        <v>33</v>
      </c>
      <c r="I22" s="43"/>
      <c r="J22" s="43"/>
      <c r="K22" s="43"/>
      <c r="L22" s="43"/>
      <c r="M22" s="43"/>
      <c r="N22" s="43"/>
      <c r="O22" s="43"/>
      <c r="P22" s="49"/>
      <c r="Q22" s="50"/>
      <c r="R22" s="765"/>
      <c r="T22" s="43"/>
      <c r="U22" s="49"/>
      <c r="V22" s="50"/>
      <c r="W22" s="765"/>
      <c r="Y22" s="43"/>
      <c r="Z22" s="49"/>
      <c r="AA22" s="50"/>
      <c r="AB22" s="765"/>
      <c r="AC22" s="51"/>
      <c r="AE22" s="49"/>
      <c r="AF22" s="50"/>
      <c r="AG22" s="765"/>
      <c r="AJ22" s="49"/>
      <c r="AK22" s="50"/>
      <c r="AL22" s="765"/>
      <c r="AM22" s="51"/>
      <c r="AO22" s="49"/>
      <c r="AP22" s="50"/>
      <c r="AQ22" s="765"/>
    </row>
    <row r="23" spans="2:47" s="20" customFormat="1" ht="30" customHeight="1" thickBot="1">
      <c r="B23" s="404" t="str">
        <f t="shared" si="0"/>
        <v>B</v>
      </c>
      <c r="C23" s="405">
        <f t="shared" si="1"/>
        <v>1</v>
      </c>
      <c r="D23" s="21">
        <v>1</v>
      </c>
      <c r="E23" s="693" t="s">
        <v>34</v>
      </c>
      <c r="F23" s="21">
        <v>60</v>
      </c>
      <c r="G23" s="420">
        <f>IF(ISNUMBER('B1 '!B16),'B1 '!B16,0)</f>
        <v>0</v>
      </c>
      <c r="H23" s="32"/>
      <c r="I23" s="32"/>
      <c r="J23" s="32"/>
      <c r="K23" s="32"/>
      <c r="L23" s="32"/>
      <c r="M23" s="32"/>
      <c r="N23" s="32"/>
      <c r="O23" s="32"/>
      <c r="P23" s="36"/>
      <c r="Q23" s="52"/>
      <c r="R23" s="764"/>
      <c r="T23" s="32"/>
      <c r="U23" s="36"/>
      <c r="V23" s="52"/>
      <c r="W23" s="764"/>
      <c r="Y23" s="32"/>
      <c r="Z23" s="36"/>
      <c r="AA23" s="52"/>
      <c r="AB23" s="764"/>
      <c r="AC23" s="35"/>
      <c r="AE23" s="36"/>
      <c r="AF23" s="52"/>
      <c r="AG23" s="764"/>
      <c r="AJ23" s="36"/>
      <c r="AK23" s="52"/>
      <c r="AL23" s="764"/>
      <c r="AM23" s="35"/>
      <c r="AO23" s="36"/>
      <c r="AP23" s="52"/>
      <c r="AQ23" s="764"/>
    </row>
    <row r="24" spans="2:47" s="20" customFormat="1" ht="30" customHeight="1" thickBot="1">
      <c r="B24" s="404" t="s">
        <v>30</v>
      </c>
      <c r="C24" s="405" t="s">
        <v>29</v>
      </c>
      <c r="D24" s="21">
        <v>2</v>
      </c>
      <c r="E24" s="693" t="s">
        <v>35</v>
      </c>
      <c r="F24" s="21">
        <v>55</v>
      </c>
      <c r="G24" s="420">
        <f>IF(ISNUMBER('B1 '!B17),'B1 '!B17,0)</f>
        <v>0</v>
      </c>
      <c r="H24" s="32"/>
      <c r="I24" s="32"/>
      <c r="J24" s="32"/>
      <c r="K24" s="32"/>
      <c r="L24" s="32"/>
      <c r="M24" s="32"/>
      <c r="N24" s="32"/>
      <c r="O24" s="32"/>
      <c r="P24" s="36"/>
      <c r="Q24" s="52"/>
      <c r="R24" s="764"/>
      <c r="T24" s="32"/>
      <c r="U24" s="36"/>
      <c r="V24" s="52"/>
      <c r="W24" s="764"/>
      <c r="Y24" s="32"/>
      <c r="Z24" s="36"/>
      <c r="AA24" s="52"/>
      <c r="AB24" s="764"/>
      <c r="AC24" s="35"/>
      <c r="AE24" s="36"/>
      <c r="AF24" s="52"/>
      <c r="AG24" s="764"/>
      <c r="AJ24" s="36"/>
      <c r="AK24" s="52"/>
      <c r="AL24" s="764"/>
      <c r="AM24" s="35"/>
      <c r="AO24" s="36"/>
      <c r="AP24" s="52"/>
      <c r="AQ24" s="764"/>
    </row>
    <row r="25" spans="2:47" s="20" customFormat="1" ht="30" customHeight="1" thickBot="1">
      <c r="B25" s="404" t="str">
        <f t="shared" si="0"/>
        <v>B</v>
      </c>
      <c r="C25" s="405">
        <f t="shared" si="1"/>
        <v>1</v>
      </c>
      <c r="D25" s="21">
        <v>3</v>
      </c>
      <c r="E25" s="693" t="s">
        <v>36</v>
      </c>
      <c r="F25" s="21">
        <v>120</v>
      </c>
      <c r="G25" s="420">
        <f>IF(ISNUMBER('B1 '!B18),'B1 '!B18,0)</f>
        <v>0</v>
      </c>
      <c r="H25" s="32"/>
      <c r="I25" s="32"/>
      <c r="J25" s="32"/>
      <c r="K25" s="32"/>
      <c r="L25" s="32"/>
      <c r="M25" s="32"/>
      <c r="N25" s="32"/>
      <c r="O25" s="32"/>
      <c r="P25" s="36"/>
      <c r="Q25" s="52"/>
      <c r="R25" s="764"/>
      <c r="T25" s="32"/>
      <c r="U25" s="36"/>
      <c r="V25" s="52"/>
      <c r="W25" s="764"/>
      <c r="Y25" s="32"/>
      <c r="Z25" s="36"/>
      <c r="AA25" s="52"/>
      <c r="AB25" s="764"/>
      <c r="AC25" s="35"/>
      <c r="AE25" s="36"/>
      <c r="AF25" s="52"/>
      <c r="AG25" s="764"/>
      <c r="AJ25" s="36"/>
      <c r="AK25" s="52"/>
      <c r="AL25" s="764"/>
      <c r="AM25" s="35"/>
      <c r="AO25" s="36"/>
      <c r="AP25" s="52"/>
      <c r="AQ25" s="764"/>
    </row>
    <row r="26" spans="2:47" s="20" customFormat="1" ht="30" customHeight="1" thickBot="1">
      <c r="B26" s="404" t="str">
        <f t="shared" si="0"/>
        <v>B</v>
      </c>
      <c r="C26" s="405">
        <f t="shared" si="1"/>
        <v>1</v>
      </c>
      <c r="D26" s="21">
        <v>4</v>
      </c>
      <c r="E26" s="693" t="s">
        <v>457</v>
      </c>
      <c r="F26" s="21">
        <v>135</v>
      </c>
      <c r="G26" s="420">
        <f>IF(ISNUMBER('B1 '!B19),'B1 '!B19,0)</f>
        <v>0</v>
      </c>
      <c r="H26" s="32"/>
      <c r="I26" s="32"/>
      <c r="J26" s="32"/>
      <c r="K26" s="32"/>
      <c r="L26" s="32"/>
      <c r="M26" s="32"/>
      <c r="N26" s="32"/>
      <c r="O26" s="32"/>
      <c r="P26" s="36"/>
      <c r="Q26" s="52"/>
      <c r="R26" s="764"/>
      <c r="T26" s="32"/>
      <c r="U26" s="36"/>
      <c r="V26" s="52"/>
      <c r="W26" s="764"/>
      <c r="Y26" s="32"/>
      <c r="Z26" s="36"/>
      <c r="AA26" s="52"/>
      <c r="AB26" s="764"/>
      <c r="AC26" s="35"/>
      <c r="AE26" s="36"/>
      <c r="AF26" s="52"/>
      <c r="AG26" s="764"/>
      <c r="AJ26" s="36"/>
      <c r="AK26" s="52"/>
      <c r="AL26" s="764"/>
      <c r="AM26" s="35"/>
      <c r="AO26" s="36"/>
      <c r="AP26" s="52"/>
      <c r="AQ26" s="764"/>
    </row>
    <row r="27" spans="2:47" s="20" customFormat="1" ht="30" customHeight="1" thickBot="1">
      <c r="B27" s="404" t="str">
        <f t="shared" si="0"/>
        <v>B</v>
      </c>
      <c r="C27" s="405">
        <f t="shared" si="1"/>
        <v>1</v>
      </c>
      <c r="D27" s="21">
        <v>5</v>
      </c>
      <c r="E27" s="693" t="s">
        <v>37</v>
      </c>
      <c r="F27" s="21">
        <v>10</v>
      </c>
      <c r="G27" s="420">
        <f>IF(ISNUMBER('B 1.5'!B15),'B 1.5'!B15,0)</f>
        <v>0</v>
      </c>
      <c r="H27" s="32"/>
      <c r="I27" s="32"/>
      <c r="J27" s="32"/>
      <c r="K27" s="32"/>
      <c r="L27" s="32"/>
      <c r="M27" s="32"/>
      <c r="N27" s="32"/>
      <c r="O27" s="32"/>
      <c r="P27" s="36"/>
      <c r="Q27" s="52"/>
      <c r="R27" s="764"/>
      <c r="T27" s="32"/>
      <c r="U27" s="36"/>
      <c r="V27" s="52"/>
      <c r="W27" s="764"/>
      <c r="Y27" s="32"/>
      <c r="Z27" s="36"/>
      <c r="AA27" s="52"/>
      <c r="AB27" s="764"/>
      <c r="AC27" s="35"/>
      <c r="AE27" s="36"/>
      <c r="AF27" s="52"/>
      <c r="AG27" s="764"/>
      <c r="AJ27" s="36"/>
      <c r="AK27" s="52"/>
      <c r="AL27" s="764"/>
      <c r="AM27" s="35"/>
      <c r="AO27" s="36"/>
      <c r="AP27" s="52"/>
      <c r="AQ27" s="764"/>
    </row>
    <row r="28" spans="2:47" s="20" customFormat="1" ht="30" customHeight="1" thickBot="1">
      <c r="B28" s="404" t="str">
        <f t="shared" si="0"/>
        <v>B</v>
      </c>
      <c r="C28" s="405">
        <f t="shared" si="1"/>
        <v>1</v>
      </c>
      <c r="D28" s="21">
        <v>6</v>
      </c>
      <c r="E28" s="693" t="s">
        <v>463</v>
      </c>
      <c r="F28" s="21" t="s">
        <v>449</v>
      </c>
      <c r="G28" s="718"/>
      <c r="H28" s="32">
        <v>0</v>
      </c>
      <c r="I28" s="32"/>
      <c r="J28" s="32"/>
      <c r="K28" s="32"/>
      <c r="L28" s="32"/>
      <c r="M28" s="32"/>
      <c r="N28" s="32"/>
      <c r="O28" s="32"/>
      <c r="P28" s="36"/>
      <c r="Q28" s="52"/>
      <c r="R28" s="764"/>
      <c r="T28" s="32"/>
      <c r="U28" s="36"/>
      <c r="V28" s="52"/>
      <c r="W28" s="764"/>
      <c r="Y28" s="32"/>
      <c r="Z28" s="36"/>
      <c r="AA28" s="52"/>
      <c r="AB28" s="764"/>
      <c r="AC28" s="35"/>
      <c r="AE28" s="36"/>
      <c r="AF28" s="52"/>
      <c r="AG28" s="764"/>
      <c r="AJ28" s="36"/>
      <c r="AK28" s="52"/>
      <c r="AL28" s="764"/>
      <c r="AM28" s="35"/>
      <c r="AO28" s="36"/>
      <c r="AP28" s="52"/>
      <c r="AQ28" s="764"/>
    </row>
    <row r="29" spans="2:47" s="48" customFormat="1" ht="30" customHeight="1">
      <c r="B29" s="421" t="s">
        <v>30</v>
      </c>
      <c r="C29" s="422">
        <v>1</v>
      </c>
      <c r="D29" s="614" t="s">
        <v>38</v>
      </c>
      <c r="E29" s="667" t="s">
        <v>403</v>
      </c>
      <c r="F29" s="423">
        <v>360</v>
      </c>
      <c r="G29" s="424">
        <f>IF(SUM(G30:G35)&lt;F29,SUM(G30:G35),F29)</f>
        <v>0</v>
      </c>
      <c r="H29" s="43">
        <v>10</v>
      </c>
      <c r="I29" s="43"/>
      <c r="J29" s="32"/>
      <c r="K29" s="43"/>
      <c r="L29" s="43"/>
      <c r="M29" s="43"/>
      <c r="N29" s="43"/>
      <c r="O29" s="43"/>
      <c r="P29" s="49"/>
      <c r="Q29" s="50"/>
      <c r="R29" s="765"/>
      <c r="T29" s="43"/>
      <c r="U29" s="49"/>
      <c r="V29" s="50"/>
      <c r="W29" s="765"/>
      <c r="Y29" s="43"/>
      <c r="Z29" s="49"/>
      <c r="AA29" s="50"/>
      <c r="AB29" s="765"/>
      <c r="AC29" s="51"/>
      <c r="AE29" s="49"/>
      <c r="AF29" s="50"/>
      <c r="AG29" s="765"/>
      <c r="AJ29" s="49"/>
      <c r="AK29" s="50"/>
      <c r="AL29" s="765"/>
      <c r="AM29" s="51"/>
      <c r="AO29" s="49"/>
      <c r="AP29" s="50"/>
      <c r="AQ29" s="765"/>
    </row>
    <row r="30" spans="2:47" ht="30" customHeight="1" thickBot="1">
      <c r="B30" s="425" t="str">
        <f t="shared" si="0"/>
        <v>B</v>
      </c>
      <c r="C30" s="426">
        <f t="shared" si="1"/>
        <v>1</v>
      </c>
      <c r="D30" s="615" t="s">
        <v>274</v>
      </c>
      <c r="E30" s="693" t="s">
        <v>458</v>
      </c>
      <c r="F30" s="21">
        <v>60</v>
      </c>
      <c r="G30" s="427">
        <f>IF(ISNUMBER('B1b '!B17),'B1b '!B17,0)</f>
        <v>0</v>
      </c>
      <c r="J30" s="32"/>
      <c r="P30" s="53"/>
      <c r="Q30" s="52"/>
      <c r="R30" s="764"/>
      <c r="U30" s="53"/>
      <c r="V30" s="52"/>
      <c r="W30" s="764"/>
      <c r="Z30" s="53"/>
      <c r="AA30" s="52"/>
      <c r="AB30" s="764"/>
      <c r="AC30" s="41"/>
      <c r="AE30" s="53"/>
      <c r="AF30" s="52"/>
      <c r="AG30" s="764"/>
      <c r="AJ30" s="53"/>
      <c r="AK30" s="52"/>
      <c r="AL30" s="764"/>
      <c r="AM30" s="41"/>
      <c r="AO30" s="53"/>
      <c r="AP30" s="52"/>
      <c r="AQ30" s="764"/>
    </row>
    <row r="31" spans="2:47" ht="30" customHeight="1" thickBot="1">
      <c r="B31" s="425" t="s">
        <v>30</v>
      </c>
      <c r="C31" s="426" t="s">
        <v>29</v>
      </c>
      <c r="D31" s="615" t="s">
        <v>39</v>
      </c>
      <c r="E31" s="693" t="s">
        <v>459</v>
      </c>
      <c r="F31" s="21">
        <v>55</v>
      </c>
      <c r="G31" s="427">
        <f>IF(ISNUMBER('B1b '!B18),'B1b '!B18,0)</f>
        <v>0</v>
      </c>
      <c r="P31" s="53"/>
      <c r="Q31" s="52"/>
      <c r="R31" s="764"/>
      <c r="U31" s="53"/>
      <c r="V31" s="52"/>
      <c r="W31" s="764"/>
      <c r="Z31" s="53"/>
      <c r="AA31" s="52"/>
      <c r="AB31" s="764"/>
      <c r="AC31" s="41"/>
      <c r="AE31" s="53"/>
      <c r="AF31" s="52"/>
      <c r="AG31" s="764"/>
      <c r="AJ31" s="53"/>
      <c r="AK31" s="52"/>
      <c r="AL31" s="764"/>
      <c r="AM31" s="41"/>
      <c r="AO31" s="53"/>
      <c r="AP31" s="52"/>
      <c r="AQ31" s="764"/>
    </row>
    <row r="32" spans="2:47" s="54" customFormat="1" ht="30" customHeight="1" thickBot="1">
      <c r="B32" s="425" t="str">
        <f t="shared" si="0"/>
        <v>B</v>
      </c>
      <c r="C32" s="426">
        <f t="shared" si="1"/>
        <v>1</v>
      </c>
      <c r="D32" s="615" t="s">
        <v>40</v>
      </c>
      <c r="E32" s="693" t="s">
        <v>460</v>
      </c>
      <c r="F32" s="21">
        <v>120</v>
      </c>
      <c r="G32" s="427">
        <f>IF(ISNUMBER('B1b '!B19),'B1b '!B19,0)</f>
        <v>0</v>
      </c>
      <c r="H32" s="55"/>
      <c r="I32" s="55"/>
      <c r="J32" s="55"/>
      <c r="K32" s="55"/>
      <c r="L32" s="55"/>
      <c r="M32" s="55"/>
      <c r="N32" s="55"/>
      <c r="O32" s="55"/>
      <c r="P32" s="56"/>
      <c r="Q32" s="52"/>
      <c r="R32" s="764"/>
      <c r="T32" s="55"/>
      <c r="U32" s="56"/>
      <c r="V32" s="52"/>
      <c r="W32" s="764"/>
      <c r="Y32" s="55"/>
      <c r="Z32" s="56"/>
      <c r="AA32" s="52"/>
      <c r="AB32" s="764"/>
      <c r="AC32" s="57"/>
      <c r="AE32" s="56"/>
      <c r="AF32" s="52"/>
      <c r="AG32" s="764"/>
      <c r="AJ32" s="56"/>
      <c r="AK32" s="52"/>
      <c r="AL32" s="764"/>
      <c r="AM32" s="57"/>
      <c r="AO32" s="56"/>
      <c r="AP32" s="52"/>
      <c r="AQ32" s="764"/>
    </row>
    <row r="33" spans="2:43" s="20" customFormat="1" ht="30" customHeight="1" thickBot="1">
      <c r="B33" s="425" t="str">
        <f t="shared" si="0"/>
        <v>B</v>
      </c>
      <c r="C33" s="426">
        <f t="shared" si="1"/>
        <v>1</v>
      </c>
      <c r="D33" s="615" t="s">
        <v>41</v>
      </c>
      <c r="E33" s="693" t="s">
        <v>462</v>
      </c>
      <c r="F33" s="21">
        <v>135</v>
      </c>
      <c r="G33" s="427">
        <f>IF(ISNUMBER('B1b '!B20),'B1b '!B20,0)</f>
        <v>0</v>
      </c>
      <c r="H33" s="32"/>
      <c r="I33" s="32"/>
      <c r="J33" s="32"/>
      <c r="K33" s="32"/>
      <c r="L33" s="32"/>
      <c r="M33" s="32"/>
      <c r="N33" s="32"/>
      <c r="O33" s="32"/>
      <c r="P33" s="36"/>
      <c r="Q33" s="52"/>
      <c r="R33" s="764"/>
      <c r="T33" s="32"/>
      <c r="U33" s="36"/>
      <c r="V33" s="52"/>
      <c r="W33" s="764"/>
      <c r="Y33" s="32"/>
      <c r="Z33" s="36"/>
      <c r="AA33" s="52"/>
      <c r="AB33" s="764"/>
      <c r="AC33" s="35"/>
      <c r="AE33" s="36"/>
      <c r="AF33" s="52"/>
      <c r="AG33" s="764"/>
      <c r="AJ33" s="36"/>
      <c r="AK33" s="52"/>
      <c r="AL33" s="764"/>
      <c r="AM33" s="35"/>
      <c r="AO33" s="36"/>
      <c r="AP33" s="52"/>
      <c r="AQ33" s="764"/>
    </row>
    <row r="34" spans="2:43" ht="30" customHeight="1" thickBot="1">
      <c r="B34" s="425" t="str">
        <f t="shared" si="0"/>
        <v>B</v>
      </c>
      <c r="C34" s="426">
        <f t="shared" si="1"/>
        <v>1</v>
      </c>
      <c r="D34" s="615" t="s">
        <v>42</v>
      </c>
      <c r="E34" s="693" t="s">
        <v>37</v>
      </c>
      <c r="F34" s="21">
        <v>10</v>
      </c>
      <c r="G34" s="427">
        <f>IF(ISNUMBER('B 1.5'!B15),'B 1.5'!B15,0)</f>
        <v>0</v>
      </c>
      <c r="P34" s="53"/>
      <c r="Q34" s="52"/>
      <c r="R34" s="764"/>
      <c r="U34" s="53"/>
      <c r="V34" s="52"/>
      <c r="W34" s="764"/>
      <c r="Z34" s="53"/>
      <c r="AA34" s="52"/>
      <c r="AB34" s="764"/>
      <c r="AC34" s="41"/>
      <c r="AE34" s="53"/>
      <c r="AF34" s="52"/>
      <c r="AG34" s="764"/>
      <c r="AJ34" s="53"/>
      <c r="AK34" s="52"/>
      <c r="AL34" s="764"/>
      <c r="AM34" s="41"/>
      <c r="AO34" s="53"/>
      <c r="AP34" s="52"/>
      <c r="AQ34" s="764"/>
    </row>
    <row r="35" spans="2:43" ht="30" customHeight="1" thickBot="1">
      <c r="B35" s="428" t="str">
        <f t="shared" si="0"/>
        <v>B</v>
      </c>
      <c r="C35" s="429">
        <f t="shared" si="1"/>
        <v>1</v>
      </c>
      <c r="D35" s="616" t="s">
        <v>43</v>
      </c>
      <c r="E35" s="693" t="s">
        <v>463</v>
      </c>
      <c r="F35" s="441" t="s">
        <v>430</v>
      </c>
      <c r="G35" s="717"/>
      <c r="H35" s="32"/>
      <c r="I35" s="32"/>
      <c r="J35" s="32"/>
      <c r="K35" s="32"/>
      <c r="L35" s="32"/>
      <c r="M35" s="32"/>
      <c r="N35" s="32"/>
      <c r="O35" s="32"/>
      <c r="P35" s="36"/>
      <c r="Q35" s="52"/>
      <c r="R35" s="764"/>
      <c r="T35" s="32"/>
      <c r="U35" s="36"/>
      <c r="V35" s="52"/>
      <c r="W35" s="764"/>
      <c r="Y35" s="32"/>
      <c r="Z35" s="36"/>
      <c r="AA35" s="52"/>
      <c r="AB35" s="764"/>
      <c r="AC35" s="41"/>
      <c r="AE35" s="36"/>
      <c r="AF35" s="52"/>
      <c r="AG35" s="764"/>
      <c r="AJ35" s="36"/>
      <c r="AK35" s="52"/>
      <c r="AL35" s="764"/>
      <c r="AM35" s="41"/>
      <c r="AO35" s="36"/>
      <c r="AP35" s="52"/>
      <c r="AQ35" s="764"/>
    </row>
    <row r="36" spans="2:43" ht="6" customHeight="1" thickBot="1">
      <c r="B36" s="5"/>
      <c r="C36" s="6"/>
      <c r="D36" s="40"/>
      <c r="E36" s="32"/>
      <c r="F36" s="430"/>
      <c r="G36" s="40"/>
      <c r="Q36" s="40"/>
      <c r="R36" s="764"/>
      <c r="V36" s="40"/>
      <c r="W36" s="764"/>
      <c r="AA36" s="40"/>
      <c r="AB36" s="764"/>
      <c r="AC36" s="41"/>
      <c r="AF36" s="40"/>
      <c r="AG36" s="764"/>
      <c r="AK36" s="40"/>
      <c r="AL36" s="764"/>
      <c r="AM36" s="41"/>
      <c r="AP36" s="40"/>
      <c r="AQ36" s="764"/>
    </row>
    <row r="37" spans="2:43" s="42" customFormat="1" ht="30" customHeight="1">
      <c r="B37" s="431" t="s">
        <v>44</v>
      </c>
      <c r="C37" s="432"/>
      <c r="D37" s="617"/>
      <c r="E37" s="433" t="s">
        <v>45</v>
      </c>
      <c r="F37" s="434">
        <v>125</v>
      </c>
      <c r="G37" s="435">
        <f>IF((G38+G41)&lt;F37,(G38+G41),F37)</f>
        <v>0</v>
      </c>
      <c r="H37" s="44"/>
      <c r="I37" s="44"/>
      <c r="J37" s="44"/>
      <c r="K37" s="44"/>
      <c r="L37" s="44"/>
      <c r="M37" s="44"/>
      <c r="N37" s="44"/>
      <c r="O37" s="44"/>
      <c r="P37" s="45"/>
      <c r="Q37" s="58"/>
      <c r="R37" s="29"/>
      <c r="T37" s="44"/>
      <c r="U37" s="45"/>
      <c r="V37" s="58"/>
      <c r="W37" s="29"/>
      <c r="Y37" s="44"/>
      <c r="Z37" s="45"/>
      <c r="AA37" s="58"/>
      <c r="AB37" s="29"/>
      <c r="AC37" s="47"/>
      <c r="AE37" s="45"/>
      <c r="AF37" s="58"/>
      <c r="AG37" s="29"/>
      <c r="AJ37" s="45"/>
      <c r="AK37" s="58"/>
      <c r="AL37" s="29"/>
      <c r="AM37" s="47"/>
      <c r="AO37" s="45"/>
      <c r="AP37" s="58"/>
      <c r="AQ37" s="29"/>
    </row>
    <row r="38" spans="2:43" s="48" customFormat="1" ht="30" customHeight="1">
      <c r="B38" s="436" t="str">
        <f>B37</f>
        <v>C</v>
      </c>
      <c r="C38" s="437">
        <v>1</v>
      </c>
      <c r="D38" s="618"/>
      <c r="E38" s="438" t="s">
        <v>46</v>
      </c>
      <c r="F38" s="439">
        <v>75</v>
      </c>
      <c r="G38" s="440">
        <f>IF(SUM(G39:G40)&lt;F38,SUM(G39:G40),F38)</f>
        <v>0</v>
      </c>
      <c r="H38" s="43"/>
      <c r="I38" s="43"/>
      <c r="J38" s="43"/>
      <c r="K38" s="43"/>
      <c r="L38" s="43"/>
      <c r="M38" s="43"/>
      <c r="N38" s="43"/>
      <c r="O38" s="43"/>
      <c r="P38" s="49"/>
      <c r="Q38" s="59"/>
      <c r="R38" s="765"/>
      <c r="T38" s="43"/>
      <c r="U38" s="49"/>
      <c r="V38" s="59"/>
      <c r="W38" s="765"/>
      <c r="Y38" s="43"/>
      <c r="Z38" s="49"/>
      <c r="AA38" s="59"/>
      <c r="AB38" s="765"/>
      <c r="AC38" s="51"/>
      <c r="AE38" s="49"/>
      <c r="AF38" s="59"/>
      <c r="AG38" s="765"/>
      <c r="AJ38" s="49"/>
      <c r="AK38" s="59"/>
      <c r="AL38" s="765"/>
      <c r="AM38" s="51"/>
      <c r="AO38" s="49"/>
      <c r="AP38" s="59"/>
      <c r="AQ38" s="765"/>
    </row>
    <row r="39" spans="2:43" ht="30" customHeight="1" thickBot="1">
      <c r="B39" s="404" t="s">
        <v>44</v>
      </c>
      <c r="C39" s="405">
        <f>C$38</f>
        <v>1</v>
      </c>
      <c r="D39" s="21">
        <f>D37+1</f>
        <v>1</v>
      </c>
      <c r="E39" s="693" t="s">
        <v>47</v>
      </c>
      <c r="F39" s="21">
        <v>75</v>
      </c>
      <c r="G39" s="420">
        <f>'C 1.1'!C11</f>
        <v>0</v>
      </c>
      <c r="P39" s="53"/>
      <c r="Q39" s="52"/>
      <c r="R39" s="764"/>
      <c r="U39" s="53"/>
      <c r="V39" s="52"/>
      <c r="W39" s="764"/>
      <c r="Z39" s="53"/>
      <c r="AA39" s="52"/>
      <c r="AB39" s="764"/>
      <c r="AC39" s="41"/>
      <c r="AE39" s="53"/>
      <c r="AF39" s="52"/>
      <c r="AG39" s="764"/>
      <c r="AJ39" s="53"/>
      <c r="AK39" s="52"/>
      <c r="AL39" s="764"/>
      <c r="AM39" s="41"/>
      <c r="AO39" s="53"/>
      <c r="AP39" s="52"/>
      <c r="AQ39" s="764"/>
    </row>
    <row r="40" spans="2:43" ht="30" customHeight="1" thickBot="1">
      <c r="B40" s="622" t="s">
        <v>44</v>
      </c>
      <c r="C40" s="621">
        <v>1</v>
      </c>
      <c r="D40" s="441">
        <v>2</v>
      </c>
      <c r="E40" s="693" t="s">
        <v>48</v>
      </c>
      <c r="F40" s="441">
        <v>10</v>
      </c>
      <c r="G40" s="442">
        <f>'C 1.2'!C6</f>
        <v>0</v>
      </c>
      <c r="P40" s="53"/>
      <c r="Q40" s="52"/>
      <c r="R40" s="764"/>
      <c r="U40" s="53"/>
      <c r="V40" s="52"/>
      <c r="W40" s="764"/>
      <c r="Z40" s="53"/>
      <c r="AA40" s="52"/>
      <c r="AB40" s="764"/>
      <c r="AC40" s="41"/>
      <c r="AE40" s="53"/>
      <c r="AF40" s="52"/>
      <c r="AG40" s="764"/>
      <c r="AJ40" s="53"/>
      <c r="AK40" s="52"/>
      <c r="AL40" s="764"/>
      <c r="AM40" s="41"/>
      <c r="AO40" s="53"/>
      <c r="AP40" s="52"/>
      <c r="AQ40" s="764"/>
    </row>
    <row r="41" spans="2:43" s="48" customFormat="1" ht="30" customHeight="1">
      <c r="B41" s="436" t="s">
        <v>44</v>
      </c>
      <c r="C41" s="437">
        <v>2</v>
      </c>
      <c r="D41" s="618"/>
      <c r="E41" s="438" t="s">
        <v>49</v>
      </c>
      <c r="F41" s="439">
        <v>70</v>
      </c>
      <c r="G41" s="440">
        <f>IF(SUM(G42:G42)&lt;F41,SUM(G42:G42),F41)</f>
        <v>0</v>
      </c>
      <c r="H41" s="43"/>
      <c r="I41" s="43"/>
      <c r="J41" s="43"/>
      <c r="K41" s="43"/>
      <c r="L41" s="43"/>
      <c r="M41" s="43"/>
      <c r="N41" s="43"/>
      <c r="O41" s="43"/>
      <c r="P41" s="49"/>
      <c r="Q41" s="59"/>
      <c r="R41" s="765"/>
      <c r="T41" s="43"/>
      <c r="U41" s="49"/>
      <c r="V41" s="59"/>
      <c r="W41" s="765"/>
      <c r="Y41" s="43"/>
      <c r="Z41" s="49"/>
      <c r="AA41" s="59"/>
      <c r="AB41" s="765"/>
      <c r="AC41" s="51"/>
      <c r="AE41" s="49"/>
      <c r="AF41" s="59"/>
      <c r="AG41" s="765"/>
      <c r="AJ41" s="49"/>
      <c r="AK41" s="59"/>
      <c r="AL41" s="765"/>
      <c r="AM41" s="51"/>
      <c r="AO41" s="49"/>
      <c r="AP41" s="59"/>
      <c r="AQ41" s="765"/>
    </row>
    <row r="42" spans="2:43" ht="30" customHeight="1" thickBot="1">
      <c r="B42" s="463" t="s">
        <v>44</v>
      </c>
      <c r="C42" s="621">
        <v>2</v>
      </c>
      <c r="D42" s="441">
        <v>1</v>
      </c>
      <c r="E42" s="693" t="s">
        <v>50</v>
      </c>
      <c r="F42" s="441">
        <v>70</v>
      </c>
      <c r="G42" s="443">
        <f>'C 2.1'!D14</f>
        <v>0</v>
      </c>
      <c r="P42" s="53"/>
      <c r="Q42" s="61"/>
      <c r="R42" s="764"/>
      <c r="U42" s="53"/>
      <c r="V42" s="61"/>
      <c r="W42" s="764"/>
      <c r="Z42" s="53"/>
      <c r="AA42" s="61"/>
      <c r="AB42" s="764"/>
      <c r="AC42" s="41"/>
      <c r="AE42" s="53"/>
      <c r="AF42" s="61"/>
      <c r="AG42" s="764"/>
      <c r="AJ42" s="53"/>
      <c r="AK42" s="61"/>
      <c r="AL42" s="764"/>
      <c r="AM42" s="41"/>
      <c r="AO42" s="53"/>
      <c r="AP42" s="61"/>
      <c r="AQ42" s="764"/>
    </row>
    <row r="43" spans="2:43" ht="6" customHeight="1" thickBot="1">
      <c r="B43" s="1"/>
      <c r="C43" s="2"/>
      <c r="D43" s="2"/>
      <c r="E43" s="693"/>
      <c r="F43" s="1"/>
      <c r="G43" s="1"/>
      <c r="Q43" s="40"/>
      <c r="R43" s="764"/>
      <c r="V43" s="40"/>
      <c r="W43" s="764"/>
      <c r="AA43" s="40"/>
      <c r="AB43" s="764"/>
      <c r="AC43" s="41"/>
      <c r="AF43" s="40"/>
      <c r="AG43" s="764"/>
      <c r="AK43" s="40"/>
      <c r="AL43" s="764"/>
      <c r="AM43" s="41"/>
      <c r="AP43" s="40"/>
      <c r="AQ43" s="764"/>
    </row>
    <row r="44" spans="2:43" s="42" customFormat="1" ht="30" customHeight="1">
      <c r="B44" s="444" t="s">
        <v>51</v>
      </c>
      <c r="C44" s="445"/>
      <c r="D44" s="619"/>
      <c r="E44" s="446" t="s">
        <v>52</v>
      </c>
      <c r="F44" s="447">
        <v>235</v>
      </c>
      <c r="G44" s="448">
        <f>IF((G45+G49)&lt;F44,(G45+G49),F44)</f>
        <v>0</v>
      </c>
      <c r="H44" s="62"/>
      <c r="I44" s="62"/>
      <c r="J44" s="62"/>
      <c r="K44" s="62"/>
      <c r="L44" s="62"/>
      <c r="M44" s="62"/>
      <c r="N44" s="62"/>
      <c r="O44" s="62"/>
      <c r="P44" s="62"/>
      <c r="Q44" s="63"/>
      <c r="R44" s="29"/>
      <c r="T44" s="44"/>
      <c r="U44" s="45"/>
      <c r="V44" s="63"/>
      <c r="W44" s="29"/>
      <c r="Y44" s="44"/>
      <c r="Z44" s="45"/>
      <c r="AA44" s="63"/>
      <c r="AB44" s="29"/>
      <c r="AC44" s="47"/>
      <c r="AE44" s="45"/>
      <c r="AF44" s="63"/>
      <c r="AG44" s="29"/>
      <c r="AJ44" s="45"/>
      <c r="AK44" s="63"/>
      <c r="AL44" s="29"/>
      <c r="AM44" s="47"/>
      <c r="AO44" s="45"/>
      <c r="AP44" s="63"/>
      <c r="AQ44" s="29"/>
    </row>
    <row r="45" spans="2:43" s="48" customFormat="1" ht="30" customHeight="1">
      <c r="B45" s="626" t="s">
        <v>51</v>
      </c>
      <c r="C45" s="449">
        <v>1</v>
      </c>
      <c r="D45" s="620"/>
      <c r="E45" s="450" t="s">
        <v>375</v>
      </c>
      <c r="F45" s="451">
        <v>65</v>
      </c>
      <c r="G45" s="452">
        <f>IF(SUM(G46:G48)&lt;F45,SUM(G46:G48),F45)</f>
        <v>0</v>
      </c>
      <c r="H45" s="43"/>
      <c r="I45" s="43"/>
      <c r="J45" s="43"/>
      <c r="K45" s="43"/>
      <c r="L45" s="43"/>
      <c r="M45" s="43"/>
      <c r="N45" s="43"/>
      <c r="O45" s="43"/>
      <c r="P45" s="43"/>
      <c r="Q45" s="64"/>
      <c r="R45" s="765"/>
      <c r="T45" s="62"/>
      <c r="U45" s="65"/>
      <c r="V45" s="64"/>
      <c r="W45" s="765"/>
      <c r="Y45" s="62"/>
      <c r="Z45" s="65"/>
      <c r="AA45" s="64"/>
      <c r="AB45" s="765"/>
      <c r="AC45" s="51"/>
      <c r="AE45" s="65"/>
      <c r="AF45" s="64"/>
      <c r="AG45" s="765"/>
      <c r="AJ45" s="65"/>
      <c r="AK45" s="64"/>
      <c r="AL45" s="765"/>
      <c r="AM45" s="51"/>
      <c r="AO45" s="65"/>
      <c r="AP45" s="64"/>
      <c r="AQ45" s="765"/>
    </row>
    <row r="46" spans="2:43" s="48" customFormat="1" ht="30" customHeight="1" thickBot="1">
      <c r="B46" s="404" t="s">
        <v>51</v>
      </c>
      <c r="C46" s="405">
        <v>1</v>
      </c>
      <c r="D46" s="623" t="s">
        <v>53</v>
      </c>
      <c r="E46" s="693" t="s">
        <v>444</v>
      </c>
      <c r="F46" s="453">
        <v>45</v>
      </c>
      <c r="G46" s="31">
        <f>'D 1.1'!D21</f>
        <v>0</v>
      </c>
      <c r="H46" s="43"/>
      <c r="I46" s="43"/>
      <c r="J46" s="43"/>
      <c r="K46" s="43"/>
      <c r="L46" s="43"/>
      <c r="M46" s="43"/>
      <c r="N46" s="43"/>
      <c r="O46" s="43"/>
      <c r="P46" s="43"/>
      <c r="Q46" s="38"/>
      <c r="R46" s="765"/>
      <c r="T46" s="43"/>
      <c r="U46" s="49"/>
      <c r="V46" s="38"/>
      <c r="W46" s="765"/>
      <c r="Y46" s="43"/>
      <c r="Z46" s="49"/>
      <c r="AA46" s="38"/>
      <c r="AB46" s="765"/>
      <c r="AC46" s="51"/>
      <c r="AD46" s="676"/>
      <c r="AE46" s="49"/>
      <c r="AF46" s="38"/>
      <c r="AG46" s="765"/>
      <c r="AJ46" s="49"/>
      <c r="AK46" s="38"/>
      <c r="AL46" s="765"/>
      <c r="AM46" s="51"/>
      <c r="AO46" s="49"/>
      <c r="AP46" s="38"/>
      <c r="AQ46" s="765"/>
    </row>
    <row r="47" spans="2:43" s="48" customFormat="1" ht="30" customHeight="1" thickBot="1">
      <c r="B47" s="404" t="s">
        <v>51</v>
      </c>
      <c r="C47" s="405" t="s">
        <v>29</v>
      </c>
      <c r="D47" s="623" t="s">
        <v>257</v>
      </c>
      <c r="E47" s="693" t="s">
        <v>258</v>
      </c>
      <c r="F47" s="151">
        <v>15</v>
      </c>
      <c r="G47" s="107">
        <f>'D 1.2'!C6</f>
        <v>0</v>
      </c>
      <c r="H47" s="43"/>
      <c r="I47" s="43"/>
      <c r="J47" s="43"/>
      <c r="K47" s="43"/>
      <c r="L47" s="43"/>
      <c r="M47" s="43"/>
      <c r="N47" s="43"/>
      <c r="O47" s="43"/>
      <c r="P47" s="43"/>
      <c r="Q47" s="767"/>
      <c r="R47" s="771"/>
      <c r="T47" s="43"/>
      <c r="U47" s="49"/>
      <c r="V47" s="767"/>
      <c r="W47" s="771"/>
      <c r="Y47" s="43"/>
      <c r="Z47" s="49"/>
      <c r="AA47" s="38"/>
      <c r="AB47" s="765"/>
      <c r="AC47" s="51"/>
      <c r="AE47" s="49"/>
      <c r="AF47" s="38"/>
      <c r="AG47" s="765"/>
      <c r="AJ47" s="49"/>
      <c r="AK47" s="38"/>
      <c r="AL47" s="765"/>
      <c r="AM47" s="51"/>
      <c r="AO47" s="49"/>
      <c r="AP47" s="38"/>
      <c r="AQ47" s="765"/>
    </row>
    <row r="48" spans="2:43" ht="30" customHeight="1" thickBot="1">
      <c r="B48" s="404" t="s">
        <v>51</v>
      </c>
      <c r="C48" s="405" t="s">
        <v>29</v>
      </c>
      <c r="D48" s="623" t="s">
        <v>404</v>
      </c>
      <c r="E48" s="693" t="s">
        <v>405</v>
      </c>
      <c r="F48" s="151">
        <v>10</v>
      </c>
      <c r="G48" s="107">
        <f>'D 1.3'!C6</f>
        <v>0</v>
      </c>
      <c r="Q48" s="767"/>
      <c r="R48" s="772"/>
      <c r="V48" s="767"/>
      <c r="W48" s="772"/>
      <c r="AA48" s="38"/>
      <c r="AB48" s="765"/>
      <c r="AF48" s="38"/>
      <c r="AG48" s="765"/>
      <c r="AK48" s="38"/>
      <c r="AL48" s="765"/>
      <c r="AP48" s="38"/>
      <c r="AQ48" s="765"/>
    </row>
    <row r="49" spans="2:44" s="48" customFormat="1" ht="30" customHeight="1">
      <c r="B49" s="626" t="str">
        <f t="shared" ref="B49:B50" si="2">B$44</f>
        <v>D</v>
      </c>
      <c r="C49" s="449">
        <v>2</v>
      </c>
      <c r="D49" s="620"/>
      <c r="E49" s="450" t="s">
        <v>55</v>
      </c>
      <c r="F49" s="451">
        <v>195</v>
      </c>
      <c r="G49" s="454">
        <f>IF(SUM(G50:G51)&lt;F49,SUM(G50:G51),F49)</f>
        <v>0</v>
      </c>
      <c r="H49" s="4"/>
      <c r="I49" s="4"/>
      <c r="J49" s="4"/>
      <c r="K49" s="4"/>
      <c r="L49" s="4"/>
      <c r="M49" s="4"/>
      <c r="N49" s="4"/>
      <c r="O49" s="4"/>
      <c r="P49" s="4"/>
      <c r="Q49" s="768"/>
      <c r="R49" s="771"/>
      <c r="T49" s="43"/>
      <c r="U49" s="49"/>
      <c r="V49" s="768"/>
      <c r="W49" s="771"/>
      <c r="Y49" s="43"/>
      <c r="Z49" s="49"/>
      <c r="AA49" s="66"/>
      <c r="AB49" s="765"/>
      <c r="AC49" s="51"/>
      <c r="AE49" s="49"/>
      <c r="AF49" s="66"/>
      <c r="AG49" s="765"/>
      <c r="AJ49" s="49"/>
      <c r="AK49" s="66"/>
      <c r="AL49" s="765"/>
      <c r="AM49" s="51"/>
      <c r="AO49" s="49"/>
      <c r="AP49" s="66"/>
      <c r="AQ49" s="765"/>
    </row>
    <row r="50" spans="2:44" ht="30" customHeight="1" thickBot="1">
      <c r="B50" s="404" t="str">
        <f t="shared" si="2"/>
        <v>D</v>
      </c>
      <c r="C50" s="624">
        <v>2</v>
      </c>
      <c r="D50" s="625">
        <v>1</v>
      </c>
      <c r="E50" s="693" t="s">
        <v>461</v>
      </c>
      <c r="F50" s="21">
        <v>155</v>
      </c>
      <c r="G50" s="31">
        <f>'D 2.1'!B5</f>
        <v>0</v>
      </c>
      <c r="Q50" s="769"/>
      <c r="R50" s="772"/>
      <c r="U50" s="53"/>
      <c r="V50" s="67"/>
      <c r="W50" s="764"/>
      <c r="Z50" s="53"/>
      <c r="AA50" s="67"/>
      <c r="AB50" s="764"/>
      <c r="AC50" s="41"/>
      <c r="AE50" s="53"/>
      <c r="AF50" s="67"/>
      <c r="AG50" s="764"/>
      <c r="AJ50" s="53"/>
      <c r="AK50" s="67"/>
      <c r="AL50" s="764"/>
      <c r="AM50" s="41"/>
      <c r="AO50" s="53"/>
      <c r="AP50" s="67"/>
      <c r="AQ50" s="764"/>
    </row>
    <row r="51" spans="2:44" ht="30" customHeight="1" thickBot="1">
      <c r="B51" s="622" t="s">
        <v>51</v>
      </c>
      <c r="C51" s="621">
        <v>2</v>
      </c>
      <c r="D51" s="441">
        <v>2</v>
      </c>
      <c r="E51" s="693" t="s">
        <v>260</v>
      </c>
      <c r="F51" s="455">
        <v>55</v>
      </c>
      <c r="G51" s="456">
        <f>'D 2.2'!B5</f>
        <v>0</v>
      </c>
      <c r="Q51" s="770"/>
      <c r="R51" s="772"/>
      <c r="V51" s="68"/>
      <c r="W51" s="762"/>
      <c r="X51" s="41"/>
      <c r="AA51" s="68"/>
      <c r="AB51" s="766"/>
      <c r="AF51" s="68"/>
      <c r="AG51" s="762"/>
      <c r="AH51" s="41"/>
      <c r="AK51" s="68"/>
      <c r="AL51" s="766"/>
      <c r="AP51" s="68"/>
      <c r="AQ51" s="762"/>
      <c r="AR51" s="41"/>
    </row>
    <row r="52" spans="2:44" ht="30" customHeight="1" thickBot="1">
      <c r="B52" s="5"/>
      <c r="C52" s="607"/>
      <c r="D52" s="13"/>
      <c r="E52" s="457" t="s">
        <v>17</v>
      </c>
      <c r="F52" s="458">
        <v>1000</v>
      </c>
      <c r="G52" s="459"/>
      <c r="Q52" s="70"/>
      <c r="R52" s="762"/>
      <c r="V52" s="70"/>
      <c r="W52" s="762"/>
      <c r="AA52" s="70"/>
      <c r="AB52" s="762"/>
      <c r="AF52" s="70"/>
      <c r="AG52" s="762"/>
      <c r="AK52" s="70"/>
      <c r="AL52" s="762"/>
      <c r="AP52" s="70"/>
      <c r="AQ52" s="762"/>
    </row>
    <row r="53" spans="2:44" ht="15.75">
      <c r="B53" s="5"/>
      <c r="C53" s="607"/>
      <c r="D53" s="13"/>
      <c r="E53" s="71"/>
      <c r="F53" s="5"/>
    </row>
    <row r="54" spans="2:44" ht="15.75">
      <c r="E54" s="71"/>
    </row>
    <row r="55" spans="2:44" ht="15.75">
      <c r="E55" s="71"/>
    </row>
    <row r="56" spans="2:44" ht="15.75">
      <c r="E56" s="71"/>
    </row>
    <row r="57" spans="2:44" ht="15.75">
      <c r="E57" s="71"/>
    </row>
    <row r="58" spans="2:44" ht="15.75">
      <c r="E58" s="71"/>
    </row>
  </sheetData>
  <sheetProtection sheet="1"/>
  <protectedRanges>
    <protectedRange sqref="E50:E51" name="Bereich8"/>
    <protectedRange sqref="E46:E48" name="Bereich7"/>
    <protectedRange sqref="E42" name="Bereich6"/>
    <protectedRange sqref="E39:E40" name="Bereich5"/>
    <protectedRange sqref="E23:E28" name="Bereich4"/>
    <protectedRange sqref="E23:E28" name="Bereich3"/>
    <protectedRange sqref="E12:E19" name="Bereich2"/>
    <protectedRange sqref="C3:G3" name="Bereich1"/>
  </protectedRanges>
  <mergeCells count="15">
    <mergeCell ref="AD3:AD4"/>
    <mergeCell ref="AI3:AI4"/>
    <mergeCell ref="AN3:AN4"/>
    <mergeCell ref="E7:G7"/>
    <mergeCell ref="J3:J7"/>
    <mergeCell ref="K3:M7"/>
    <mergeCell ref="O3:O4"/>
    <mergeCell ref="T3:T4"/>
    <mergeCell ref="Y3:Y4"/>
    <mergeCell ref="B1:G1"/>
    <mergeCell ref="B9:D10"/>
    <mergeCell ref="E9:E10"/>
    <mergeCell ref="F8:G8"/>
    <mergeCell ref="C3:G3"/>
    <mergeCell ref="B5:D5"/>
  </mergeCells>
  <conditionalFormatting sqref="A30:D32">
    <cfRule type="expression" dxfId="26" priority="19" stopIfTrue="1">
      <formula>#REF!="n"</formula>
    </cfRule>
  </conditionalFormatting>
  <conditionalFormatting sqref="A50:D51">
    <cfRule type="expression" dxfId="25" priority="24" stopIfTrue="1">
      <formula>#REF!="n"</formula>
    </cfRule>
  </conditionalFormatting>
  <conditionalFormatting sqref="F12 A12:D19 F14:F19">
    <cfRule type="expression" dxfId="24" priority="16" stopIfTrue="1">
      <formula>#REF!="n"</formula>
    </cfRule>
  </conditionalFormatting>
  <conditionalFormatting sqref="F23:F28">
    <cfRule type="expression" dxfId="23" priority="15" stopIfTrue="1">
      <formula>#REF!="n"</formula>
    </cfRule>
  </conditionalFormatting>
  <conditionalFormatting sqref="F30:F35">
    <cfRule type="expression" dxfId="22" priority="14" stopIfTrue="1">
      <formula>#REF!="n"</formula>
    </cfRule>
  </conditionalFormatting>
  <conditionalFormatting sqref="F39:F40 D40">
    <cfRule type="expression" dxfId="21" priority="22" stopIfTrue="1">
      <formula>#REF!="n"</formula>
    </cfRule>
  </conditionalFormatting>
  <conditionalFormatting sqref="H11">
    <cfRule type="expression" dxfId="20" priority="18" stopIfTrue="1">
      <formula>#REF!="n"</formula>
    </cfRule>
  </conditionalFormatting>
  <conditionalFormatting sqref="H12:K12">
    <cfRule type="expression" dxfId="19" priority="25" stopIfTrue="1">
      <formula>#REF!="n"</formula>
    </cfRule>
  </conditionalFormatting>
  <conditionalFormatting sqref="J29">
    <cfRule type="expression" dxfId="18" priority="23" stopIfTrue="1">
      <formula>#REF!="n"</formula>
    </cfRule>
  </conditionalFormatting>
  <conditionalFormatting sqref="N12:P12 H13:P19 AD13:AD19 G22 B22:D28 H28:P28 G29 H30:P36 B33:D35 A33:A36 C36:G36 A39:D39 H39:P40 A40 D42 F42 H49:P50">
    <cfRule type="expression" dxfId="17" priority="53" stopIfTrue="1">
      <formula>#REF!="n"</formula>
    </cfRule>
  </conditionalFormatting>
  <conditionalFormatting sqref="Q22 Q29 Q36">
    <cfRule type="expression" dxfId="16" priority="10" stopIfTrue="1">
      <formula>#REF!="n"</formula>
    </cfRule>
  </conditionalFormatting>
  <conditionalFormatting sqref="R12:R19 R30:R36">
    <cfRule type="expression" dxfId="15" priority="11" stopIfTrue="1">
      <formula>#REF!="n"</formula>
    </cfRule>
  </conditionalFormatting>
  <conditionalFormatting sqref="R39:R40 R50:R51">
    <cfRule type="expression" dxfId="14" priority="9" stopIfTrue="1">
      <formula>#REF!="n"</formula>
    </cfRule>
  </conditionalFormatting>
  <conditionalFormatting sqref="T12:U19 T30:U36 T39:U40 B46:D48 T50:U51">
    <cfRule type="expression" dxfId="13" priority="13" stopIfTrue="1">
      <formula>#REF!="n"</formula>
    </cfRule>
  </conditionalFormatting>
  <conditionalFormatting sqref="T28:U28">
    <cfRule type="expression" dxfId="12" priority="30" stopIfTrue="1">
      <formula>#REF!="n"</formula>
    </cfRule>
  </conditionalFormatting>
  <conditionalFormatting sqref="V22 V29 V36">
    <cfRule type="expression" dxfId="11" priority="39" stopIfTrue="1">
      <formula>#REF!="n"</formula>
    </cfRule>
  </conditionalFormatting>
  <conditionalFormatting sqref="W12:Z19 AB12:AC19 AE12:AE19 AG12:AJ19 AL12:AO19 W30:Z36 AB30:AE36 AG30:AJ36 AL30:AO36 AQ30:IU36 F50:F51">
    <cfRule type="expression" dxfId="10" priority="41" stopIfTrue="1">
      <formula>#REF!="n"</formula>
    </cfRule>
  </conditionalFormatting>
  <conditionalFormatting sqref="Y28:Z28 W39:Z40 W50:Z51">
    <cfRule type="expression" dxfId="9" priority="29" stopIfTrue="1">
      <formula>#REF!="n"</formula>
    </cfRule>
  </conditionalFormatting>
  <conditionalFormatting sqref="AA22 AA29 AA36">
    <cfRule type="expression" dxfId="8" priority="37" stopIfTrue="1">
      <formula>#REF!="n"</formula>
    </cfRule>
  </conditionalFormatting>
  <conditionalFormatting sqref="AE28 AB39:AE40 AB50:AE51">
    <cfRule type="expression" dxfId="7" priority="28" stopIfTrue="1">
      <formula>#REF!="n"</formula>
    </cfRule>
  </conditionalFormatting>
  <conditionalFormatting sqref="AF22 AF29 AF36">
    <cfRule type="expression" dxfId="6" priority="35" stopIfTrue="1">
      <formula>#REF!="n"</formula>
    </cfRule>
  </conditionalFormatting>
  <conditionalFormatting sqref="AJ28 AG39:AJ40 AG50:AJ51">
    <cfRule type="expression" dxfId="5" priority="27" stopIfTrue="1">
      <formula>#REF!="n"</formula>
    </cfRule>
  </conditionalFormatting>
  <conditionalFormatting sqref="AK22 AK29 AK36">
    <cfRule type="expression" dxfId="4" priority="33" stopIfTrue="1">
      <formula>#REF!="n"</formula>
    </cfRule>
  </conditionalFormatting>
  <conditionalFormatting sqref="AO28 AL39:AO40 AL50:AO51">
    <cfRule type="expression" dxfId="3" priority="26" stopIfTrue="1">
      <formula>#REF!="n"</formula>
    </cfRule>
  </conditionalFormatting>
  <conditionalFormatting sqref="AP22 AP29 AP36">
    <cfRule type="expression" dxfId="2" priority="31" stopIfTrue="1">
      <formula>#REF!="n"</formula>
    </cfRule>
  </conditionalFormatting>
  <conditionalFormatting sqref="AQ12:IU18 AQ19:AT19 AV19:IU19">
    <cfRule type="expression" dxfId="1" priority="20" stopIfTrue="1">
      <formula>#REF!="n"</formula>
    </cfRule>
  </conditionalFormatting>
  <conditionalFormatting sqref="AQ39:IU40 AQ50:IU51">
    <cfRule type="expression" dxfId="0" priority="32" stopIfTrue="1">
      <formula>#REF!="n"</formula>
    </cfRule>
  </conditionalFormatting>
  <dataValidations xWindow="1040" yWindow="602" count="3">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2" xr:uid="{00000000-0002-0000-0100-000000000000}">
      <formula1>$H$11:$H$13</formula1>
    </dataValidation>
    <dataValidation type="list" allowBlank="1" showInputMessage="1" showErrorMessage="1" sqref="E5" xr:uid="{00000000-0002-0000-0100-000001000000}">
      <formula1>$H$21:$H$22</formula1>
    </dataValidation>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3" xr:uid="{8AEFB6D9-9389-4C03-8CB1-CB1A4C4F8B93}">
      <formula1>$I$11:$I$13</formula1>
    </dataValidation>
  </dataValidations>
  <hyperlinks>
    <hyperlink ref="E12" r:id="rId1" location="%5B%7B%22num%22%3A45%2C%22gen%22%3A0%7D%2C%7B%22name%22%3A%22XYZ%22%7D%2C68%2C738%2C0%5D" display="https://anbau.info/images/pdf/240122 LNB_Version 1-2024.pdf - %5B%7B%22num%22%3A45%2C%22gen%22%3A0%7D%2C%7B%22name%22%3A%22XYZ%22%7D%2C68%2C738%2C0%5D" xr:uid="{19380862-BD44-4656-BA50-3A55F8F3DF4D}"/>
    <hyperlink ref="E15" r:id="rId2" location="%5B%7B%22num%22%3A57%2C%22gen%22%3A0%7D%2C%7B%22name%22%3A%22XYZ%22%7D%2C68%2C333%2C0%5D" xr:uid="{0EC6D145-3CA3-486E-997D-30FAC463D461}"/>
    <hyperlink ref="E16" r:id="rId3" location="%5B%7B%22num%22%3A67%2C%22gen%22%3A0%7D%2C%7B%22name%22%3A%22XYZ%22%7D%2C68%2C771%2C0%5D" xr:uid="{D6EB2AAA-1758-4E9E-A180-6CB5784E724A}"/>
    <hyperlink ref="E17" r:id="rId4" location="%5B%7B%22num%22%3A70%2C%22gen%22%3A0%7D%2C%7B%22name%22%3A%22XYZ%22%7D%2C68%2C609%2C0%5D" xr:uid="{DAED39A1-2FE5-46CD-A0F1-A33AA046F85E}"/>
    <hyperlink ref="E30" r:id="rId5" location="%5B%7B%22num%22%3A95%2C%22gen%22%3A0%7D%2C%7B%22name%22%3A%22XYZ%22%7D%2C68%2C754%2C0%5D" xr:uid="{FD53B490-1710-42B1-AC39-259669412091}"/>
    <hyperlink ref="E31" r:id="rId6" location="%5B%7B%22num%22%3A98%2C%22gen%22%3A0%7D%2C%7B%22name%22%3A%22XYZ%22%7D%2C68%2C771%2C0%5D" xr:uid="{546F0464-693B-46AA-AFC0-3D1C37C0E5A8}"/>
    <hyperlink ref="E32" r:id="rId7" location="%5B%7B%22num%22%3A100%2C%22gen%22%3A0%7D%2C%7B%22name%22%3A%22XYZ%22%7D%2C68%2C771%2C0%5D" xr:uid="{259146B0-5399-4232-9589-55559030FE86}"/>
    <hyperlink ref="E13" r:id="rId8" location="%5B%7B%22num%22%3A49%2C%22gen%22%3A0%7D%2C%7B%22name%22%3A%22XYZ%22%7D%2C68%2C674%2C0%5D" xr:uid="{0AA2565B-182C-4540-8E0F-21F952F92CBE}"/>
    <hyperlink ref="E14" r:id="rId9" location="%5B%7B%22num%22%3A51%2C%22gen%22%3A0%7D%2C%7B%22name%22%3A%22XYZ%22%7D%2C68%2C229%2C0%5D" xr:uid="{F97D8B64-0A1E-4208-A631-135926D27B83}"/>
    <hyperlink ref="E18" r:id="rId10" location="%5B%7B%22num%22%3A72%2C%22gen%22%3A0%7D%2C%7B%22name%22%3A%22XYZ%22%7D%2C68%2C269%2C0%5D" xr:uid="{22E2212B-2F62-4F6B-9D3E-494EF4DA0D7F}"/>
    <hyperlink ref="E19" r:id="rId11" location="%5B%7B%22num%22%3A75%2C%22gen%22%3A0%7D%2C%7B%22name%22%3A%22XYZ%22%7D%2C68%2C467%2C0%5D" xr:uid="{98F391C9-724D-4672-BA17-B6273B6BF91B}"/>
    <hyperlink ref="E23" r:id="rId12" location="%5B%7B%22num%22%3A78%2C%22gen%22%3A0%7D%2C%7B%22name%22%3A%22XYZ%22%7D%2C68%2C360%2C0%5D" xr:uid="{8B948E7D-7841-4041-B762-5B355A7F99FA}"/>
    <hyperlink ref="E24" r:id="rId13" location="%5B%7B%22num%22%3A82%2C%22gen%22%3A0%7D%2C%7B%22name%22%3A%22XYZ%22%7D%2C68%2C412%2C0%5D" xr:uid="{C6CD0592-6EE7-47AC-B14D-033B621399CD}"/>
    <hyperlink ref="E25" r:id="rId14" location="%5B%7B%22num%22%3A84%2C%22gen%22%3A0%7D%2C%7B%22name%22%3A%22XYZ%22%7D%2C68%2C409%2C0%5D" xr:uid="{2FD69B63-9966-4440-9ABC-8F0F584D2AD0}"/>
    <hyperlink ref="E26" r:id="rId15" location="%5B%7B%22num%22%3A86%2C%22gen%22%3A0%7D%2C%7B%22name%22%3A%22XYZ%22%7D%2C68%2C480%2C0%5D" xr:uid="{79E47A16-2A2C-4FC8-B912-6C3C2109FE34}"/>
    <hyperlink ref="E27" r:id="rId16" location="%5B%7B%22num%22%3A88%2C%22gen%22%3A0%7D%2C%7B%22name%22%3A%22XYZ%22%7D%2C68%2C708%2C0%5D" xr:uid="{407F3BB6-9051-4E77-96F9-4F16C66CC7BA}"/>
    <hyperlink ref="E28" r:id="rId17" location="%5B%7B%22num%22%3A88%2C%22gen%22%3A0%7D%2C%7B%22name%22%3A%22XYZ%22%7D%2C68%2C203%2C0%5D" xr:uid="{6D54A336-2988-400F-BAB7-5A480EE5F8B1}"/>
    <hyperlink ref="E33" r:id="rId18" location="%5B%7B%22num%22%3A102%2C%22gen%22%3A0%7D%2C%7B%22name%22%3A%22XYZ%22%7D%2C68%2C771%2C0%5D" xr:uid="{06D00B32-3420-4BA3-A35C-7AB153DEB050}"/>
    <hyperlink ref="E34" r:id="rId19" location="%5B%7B%22num%22%3A88%2C%22gen%22%3A0%7D%2C%7B%22name%22%3A%22XYZ%22%7D%2C68%2C708%2C0%5D" xr:uid="{C73C62AA-4BF6-4D91-9924-A2F42A41F10B}"/>
    <hyperlink ref="E35" r:id="rId20" location="%5B%7B%22num%22%3A88%2C%22gen%22%3A0%7D%2C%7B%22name%22%3A%22XYZ%22%7D%2C68%2C203%2C0%5D" xr:uid="{423D724E-9AEE-4417-BF5B-C12556740738}"/>
    <hyperlink ref="E39" r:id="rId21" location="%5B%7B%22num%22%3A130%2C%22gen%22%3A0%7D%2C%7B%22name%22%3A%22XYZ%22%7D%2C68%2C641%2C0%5D" xr:uid="{03217E31-94CB-4430-8A15-BCA0EDBDC65E}"/>
    <hyperlink ref="E40" r:id="rId22" location="%5B%7B%22num%22%3A137%2C%22gen%22%3A0%7D%2C%7B%22name%22%3A%22XYZ%22%7D%2C68%2C468%2C0%5D" xr:uid="{91476877-2FD1-4E26-B2CE-31C75FD7B13D}"/>
    <hyperlink ref="E42" r:id="rId23" location="%5B%7B%22num%22%3A139%2C%22gen%22%3A0%7D%2C%7B%22name%22%3A%22XYZ%22%7D%2C68%2C754%2C0%5D" xr:uid="{70608C56-9094-49F1-A51B-0E7B2EFBD26F}"/>
    <hyperlink ref="E46" r:id="rId24" location="%5B%7B%22num%22%3A143%2C%22gen%22%3A0%7D%2C%7B%22name%22%3A%22XYZ%22%7D%2C68%2C737%2C0%5D" xr:uid="{9C94E5FD-316D-418A-A732-CC3FA994C922}"/>
    <hyperlink ref="E47" r:id="rId25" location="%5B%7B%22num%22%3A150%2C%22gen%22%3A0%7D%2C%7B%22name%22%3A%22XYZ%22%7D%2C68%2C771%2C0%5D" xr:uid="{6B44EA34-C96F-4FFB-85B0-D0E36B3DE4F6}"/>
    <hyperlink ref="E48" r:id="rId26" location="%5B%7B%22num%22%3A152%2C%22gen%22%3A0%7D%2C%7B%22name%22%3A%22XYZ%22%7D%2C68%2C645%2C0%5D" xr:uid="{E756C7C0-F1E5-4A77-97EA-05A240CC8118}"/>
    <hyperlink ref="E50" r:id="rId27" location="%5B%7B%22num%22%3A152%2C%22gen%22%3A0%7D%2C%7B%22name%22%3A%22XYZ%22%7D%2C68%2C157%2C0%5D" xr:uid="{AC9BD045-1DFC-4C40-97FE-F346D6901670}"/>
    <hyperlink ref="E51" r:id="rId28" location="%5B%7B%22num%22%3A159%2C%22gen%22%3A0%7D%2C%7B%22name%22%3A%22XYZ%22%7D%2C68%2C771%2C0%5D" xr:uid="{84B5022C-F630-4D33-9200-65BD0C13965A}"/>
  </hyperlinks>
  <pageMargins left="0.59055118110236238" right="0.59055118110236238" top="0.59055118110236238" bottom="0.59055118110236238" header="0.31496062992125984" footer="0.31496062992125984"/>
  <pageSetup paperSize="8" scale="48" orientation="landscape" horizontalDpi="300" verticalDpi="300" r:id="rId29"/>
  <ignoredErrors>
    <ignoredError sqref="D46"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B436-A7AE-4618-AEAB-786F6B097275}">
  <sheetPr>
    <pageSetUpPr fitToPage="1"/>
  </sheetPr>
  <dimension ref="A1:F8"/>
  <sheetViews>
    <sheetView workbookViewId="0">
      <selection activeCell="C5" sqref="C5"/>
    </sheetView>
  </sheetViews>
  <sheetFormatPr baseColWidth="10" defaultColWidth="11.42578125" defaultRowHeight="12.75"/>
  <cols>
    <col min="1" max="1" width="97" style="149" customWidth="1"/>
    <col min="2" max="2" width="11.42578125" style="150"/>
    <col min="3" max="3" width="11.85546875" style="149" customWidth="1"/>
    <col min="4" max="4" width="0.140625" style="149" customWidth="1"/>
    <col min="5" max="5" width="30.7109375" style="149" customWidth="1"/>
    <col min="6" max="16384" width="11.42578125" style="149"/>
  </cols>
  <sheetData>
    <row r="1" spans="1:6" s="127" customFormat="1" ht="24.95" customHeight="1">
      <c r="A1" s="900" t="s">
        <v>406</v>
      </c>
      <c r="B1" s="1043"/>
      <c r="C1" s="1043"/>
      <c r="D1" s="1043"/>
      <c r="E1" s="674"/>
      <c r="F1" s="675"/>
    </row>
    <row r="2" spans="1:6" s="130" customFormat="1" ht="7.5" customHeight="1" thickBot="1">
      <c r="A2" s="109"/>
      <c r="B2" s="119"/>
      <c r="C2" s="119"/>
      <c r="D2" s="129"/>
    </row>
    <row r="3" spans="1:6" s="130" customFormat="1" ht="38.25">
      <c r="A3" s="152" t="s">
        <v>58</v>
      </c>
      <c r="B3" s="592" t="s">
        <v>309</v>
      </c>
      <c r="C3" s="131" t="s">
        <v>60</v>
      </c>
      <c r="D3" s="130">
        <v>0</v>
      </c>
      <c r="E3" s="132" t="s">
        <v>24</v>
      </c>
      <c r="F3" s="665"/>
    </row>
    <row r="4" spans="1:6" s="130" customFormat="1" ht="24.95" customHeight="1">
      <c r="A4" s="670" t="s">
        <v>407</v>
      </c>
      <c r="B4" s="142">
        <v>10</v>
      </c>
      <c r="C4" s="111">
        <v>0</v>
      </c>
      <c r="D4" s="130">
        <v>0</v>
      </c>
      <c r="E4" s="745"/>
    </row>
    <row r="5" spans="1:6" ht="24.75" customHeight="1">
      <c r="A5" s="671" t="s">
        <v>408</v>
      </c>
      <c r="B5" s="682">
        <v>5</v>
      </c>
      <c r="C5" s="111">
        <v>0</v>
      </c>
      <c r="D5" s="149">
        <v>10</v>
      </c>
      <c r="E5" s="745"/>
    </row>
    <row r="6" spans="1:6" s="147" customFormat="1" ht="24.95" customHeight="1" thickBot="1">
      <c r="A6" s="126" t="s">
        <v>57</v>
      </c>
      <c r="B6" s="145"/>
      <c r="C6" s="673">
        <f>IF(SUM(C4:C5)&lt;15, SUM(C4:C5),15)</f>
        <v>0</v>
      </c>
      <c r="D6" s="130">
        <v>0</v>
      </c>
      <c r="E6" s="672"/>
    </row>
    <row r="7" spans="1:6">
      <c r="D7" s="149">
        <v>5</v>
      </c>
    </row>
    <row r="8" spans="1:6">
      <c r="E8" s="678"/>
    </row>
  </sheetData>
  <sheetProtection algorithmName="SHA-512" hashValue="vO3tCqNjiwQdardwsZBYre1M6yEeNPAVDX9IhviJXUFS3UHD0Ka8JgovMhHTzt3arEioJDnv2z1pu6ETetJigQ==" saltValue="pTM0V3wzR50oablLsySKhw==" spinCount="100000" sheet="1" selectLockedCells="1"/>
  <mergeCells count="1">
    <mergeCell ref="A1:D1"/>
  </mergeCells>
  <dataValidations count="2">
    <dataValidation type="list" allowBlank="1" showInputMessage="1" showErrorMessage="1" errorTitle="Falscher Wert!" error="Bitte geben Sie die Zahl 0 oder 5 ein." sqref="C5" xr:uid="{E67CB950-64AD-4D13-8D39-9A328FDCDFF0}">
      <formula1>$D$6:$D$7</formula1>
    </dataValidation>
    <dataValidation type="list" allowBlank="1" showInputMessage="1" showErrorMessage="1" errorTitle="Falscher Wert!" error="Bitte geben Sie die Zahl 0 oder 5 ein." sqref="C4:C5 C4" xr:uid="{026D2F9B-99AE-4BCE-8123-7EBBF59ED072}">
      <formula1>$D$4:$D$5</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H6"/>
  <sheetViews>
    <sheetView workbookViewId="0">
      <selection activeCell="C4" sqref="C4"/>
    </sheetView>
  </sheetViews>
  <sheetFormatPr baseColWidth="10" defaultColWidth="11.42578125" defaultRowHeight="12.75"/>
  <cols>
    <col min="1" max="1" width="66.28515625" style="176" customWidth="1"/>
    <col min="2" max="2" width="23.85546875" style="176" customWidth="1"/>
    <col min="3" max="3" width="30.7109375" style="365" customWidth="1"/>
    <col min="4" max="4" width="2.7109375" style="176" customWidth="1"/>
    <col min="5" max="5" width="11.42578125" style="176"/>
    <col min="6" max="8" width="0" style="176" hidden="1" customWidth="1"/>
    <col min="9" max="16384" width="11.42578125" style="176"/>
  </cols>
  <sheetData>
    <row r="1" spans="1:8" ht="23.1" customHeight="1" thickBot="1">
      <c r="A1" s="806" t="s">
        <v>188</v>
      </c>
      <c r="B1" s="806"/>
      <c r="C1" s="247"/>
      <c r="D1" s="196"/>
      <c r="F1" s="1044" t="s">
        <v>360</v>
      </c>
      <c r="G1" s="1045"/>
      <c r="H1" s="1046"/>
    </row>
    <row r="2" spans="1:8" ht="15" customHeight="1" thickBot="1">
      <c r="A2" s="364"/>
      <c r="B2" s="177"/>
    </row>
    <row r="3" spans="1:8" s="183" customFormat="1" ht="23.1" customHeight="1">
      <c r="A3" s="375" t="s">
        <v>58</v>
      </c>
      <c r="B3" s="376" t="s">
        <v>23</v>
      </c>
      <c r="C3" s="377" t="s">
        <v>24</v>
      </c>
      <c r="F3" s="652"/>
      <c r="G3" s="653" t="s">
        <v>285</v>
      </c>
      <c r="H3" s="654" t="s">
        <v>23</v>
      </c>
    </row>
    <row r="4" spans="1:8" s="183" customFormat="1" ht="23.1" customHeight="1">
      <c r="A4" s="378" t="s">
        <v>189</v>
      </c>
      <c r="B4" s="380"/>
      <c r="C4" s="750"/>
      <c r="F4" s="655" t="s">
        <v>381</v>
      </c>
      <c r="G4" s="656">
        <v>750</v>
      </c>
      <c r="H4" s="657">
        <v>0</v>
      </c>
    </row>
    <row r="5" spans="1:8" s="188" customFormat="1" ht="23.1" customHeight="1" thickBot="1">
      <c r="A5" s="370" t="str">
        <f>IF(ISTEXT(Punktevergabe!E5),CONCATENATE("Punkte ", (Punktevergabe!E5),""))</f>
        <v>Punkte Neubau</v>
      </c>
      <c r="B5" s="371">
        <f>IF(B4="",0,IF(B4&lt;=G5,H5,IF(B4&gt;G4,0,H5+(H4-H5)/(G4-G5)*(B4-G5))))</f>
        <v>0</v>
      </c>
      <c r="C5" s="372"/>
      <c r="F5" s="655" t="s">
        <v>382</v>
      </c>
      <c r="G5" s="656">
        <v>150</v>
      </c>
      <c r="H5" s="657">
        <v>155</v>
      </c>
    </row>
    <row r="6" spans="1:8">
      <c r="A6" s="379"/>
    </row>
  </sheetData>
  <sheetProtection algorithmName="SHA-512" hashValue="cAQ6zrQrHptjTWtAeHrXwjLjHaE4b+0QPM32tpZgZhRQ/cuK7ha05m5T1gZqrFkGev5hjZWJ7Zfl7//z4Bn6RA==" saltValue="HCF0QZ7BkXXPeVHlph8jZQ=="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17">
    <pageSetUpPr fitToPage="1"/>
  </sheetPr>
  <dimension ref="A1:H6"/>
  <sheetViews>
    <sheetView workbookViewId="0">
      <selection activeCell="C4" sqref="C4"/>
    </sheetView>
  </sheetViews>
  <sheetFormatPr baseColWidth="10" defaultColWidth="11.42578125" defaultRowHeight="12.75"/>
  <cols>
    <col min="1" max="1" width="64.28515625" style="176" customWidth="1"/>
    <col min="2" max="2" width="23.85546875" style="176" customWidth="1"/>
    <col min="3" max="3" width="30.7109375" style="365" customWidth="1"/>
    <col min="4" max="4" width="2.7109375" style="176" customWidth="1"/>
    <col min="5" max="5" width="11.42578125" style="176"/>
    <col min="6" max="8" width="0" style="176" hidden="1" customWidth="1"/>
    <col min="9" max="16384" width="11.42578125" style="176"/>
  </cols>
  <sheetData>
    <row r="1" spans="1:8" ht="23.1" customHeight="1" thickBot="1">
      <c r="A1" s="806" t="s">
        <v>299</v>
      </c>
      <c r="B1" s="806"/>
      <c r="C1" s="247"/>
      <c r="D1" s="196"/>
      <c r="F1" s="1044" t="s">
        <v>360</v>
      </c>
      <c r="G1" s="1045"/>
      <c r="H1" s="1046"/>
    </row>
    <row r="2" spans="1:8" ht="15" customHeight="1" thickBot="1">
      <c r="A2" s="364"/>
      <c r="B2" s="177"/>
    </row>
    <row r="3" spans="1:8" s="183" customFormat="1" ht="23.1" customHeight="1">
      <c r="A3" s="366" t="s">
        <v>58</v>
      </c>
      <c r="B3" s="367" t="s">
        <v>23</v>
      </c>
      <c r="C3" s="368" t="s">
        <v>24</v>
      </c>
      <c r="F3" s="652"/>
      <c r="G3" s="653" t="s">
        <v>285</v>
      </c>
      <c r="H3" s="654" t="s">
        <v>23</v>
      </c>
    </row>
    <row r="4" spans="1:8" s="183" customFormat="1" ht="23.1" customHeight="1">
      <c r="A4" s="369" t="s">
        <v>300</v>
      </c>
      <c r="B4" s="374"/>
      <c r="C4" s="723"/>
      <c r="F4" s="655" t="s">
        <v>383</v>
      </c>
      <c r="G4" s="656">
        <v>20</v>
      </c>
      <c r="H4" s="657">
        <v>0</v>
      </c>
    </row>
    <row r="5" spans="1:8" s="188" customFormat="1" ht="23.1" customHeight="1" thickBot="1">
      <c r="A5" s="370" t="str">
        <f>IF(ISTEXT(Punktevergabe!E5),CONCATENATE("Punkte ", (Punktevergabe!E5),""))</f>
        <v>Punkte Neubau</v>
      </c>
      <c r="B5" s="371">
        <f>IF(B4="",0,IF(B4&lt;=G5,H5,IF(B4&gt;G4,0,H4+(H5/(G5-G4)*(B4-G4)))))</f>
        <v>0</v>
      </c>
      <c r="C5" s="372"/>
      <c r="F5" s="655" t="s">
        <v>384</v>
      </c>
      <c r="G5" s="656">
        <v>8</v>
      </c>
      <c r="H5" s="657">
        <v>55</v>
      </c>
    </row>
    <row r="6" spans="1:8">
      <c r="A6" s="373"/>
    </row>
  </sheetData>
  <sheetProtection algorithmName="SHA-512" hashValue="LxmSgz8l7lVAR9FOIRGM78Xa0Yj9k7QpZrK16r5etw+beRH3rvNv5T51bMuzynvaA2Wsa9ohKg8oKBSMWnkO4g==" saltValue="budFTmZ0GkxgWm/UtP1C4w=="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H28"/>
  <sheetViews>
    <sheetView topLeftCell="A8" zoomScaleNormal="100" workbookViewId="0">
      <selection activeCell="G4" sqref="G4:G25"/>
    </sheetView>
  </sheetViews>
  <sheetFormatPr baseColWidth="10" defaultColWidth="11.42578125" defaultRowHeight="12.75"/>
  <cols>
    <col min="1" max="1" width="90.28515625" style="176" bestFit="1" customWidth="1"/>
    <col min="2" max="3" width="11.42578125" style="176"/>
    <col min="4" max="4" width="15.5703125" style="183" customWidth="1"/>
    <col min="5" max="5" width="7.5703125" style="176" hidden="1" customWidth="1"/>
    <col min="6" max="6" width="8" style="176" hidden="1" customWidth="1"/>
    <col min="7" max="7" width="30.7109375" style="591" customWidth="1"/>
    <col min="8" max="16384" width="11.42578125" style="176"/>
  </cols>
  <sheetData>
    <row r="1" spans="1:8" ht="24.95" customHeight="1">
      <c r="A1" s="806" t="s">
        <v>425</v>
      </c>
      <c r="B1" s="806"/>
      <c r="C1" s="806"/>
      <c r="D1" s="806"/>
      <c r="E1" s="806"/>
      <c r="F1" s="806"/>
      <c r="G1" s="806"/>
    </row>
    <row r="2" spans="1:8" ht="7.5" customHeight="1" thickBot="1">
      <c r="A2" s="177"/>
      <c r="B2" s="177"/>
      <c r="C2" s="177"/>
      <c r="D2" s="178"/>
    </row>
    <row r="3" spans="1:8" ht="42.75" customHeight="1">
      <c r="A3" s="179" t="s">
        <v>58</v>
      </c>
      <c r="B3" s="824" t="s">
        <v>59</v>
      </c>
      <c r="C3" s="825"/>
      <c r="D3" s="180" t="s">
        <v>60</v>
      </c>
      <c r="G3" s="751" t="s">
        <v>24</v>
      </c>
    </row>
    <row r="4" spans="1:8" s="183" customFormat="1" ht="24.95" customHeight="1">
      <c r="A4" s="182" t="s">
        <v>61</v>
      </c>
      <c r="B4" s="829">
        <v>10</v>
      </c>
      <c r="C4" s="817"/>
      <c r="D4" s="826"/>
      <c r="E4" s="199">
        <v>0</v>
      </c>
      <c r="F4" s="199"/>
      <c r="G4" s="722"/>
      <c r="H4" s="184"/>
    </row>
    <row r="5" spans="1:8" s="183" customFormat="1" ht="24.95" customHeight="1">
      <c r="A5" s="185" t="s">
        <v>266</v>
      </c>
      <c r="B5" s="830"/>
      <c r="C5" s="821"/>
      <c r="D5" s="827"/>
      <c r="E5" s="199">
        <v>10</v>
      </c>
      <c r="F5" s="199"/>
      <c r="G5" s="723"/>
    </row>
    <row r="6" spans="1:8" s="183" customFormat="1" ht="30" customHeight="1">
      <c r="A6" s="182" t="s">
        <v>395</v>
      </c>
      <c r="B6" s="816"/>
      <c r="C6" s="817"/>
      <c r="D6" s="831"/>
      <c r="E6" s="199">
        <v>0</v>
      </c>
      <c r="F6" s="199"/>
      <c r="G6" s="807"/>
    </row>
    <row r="7" spans="1:8" s="183" customFormat="1" ht="24.95" customHeight="1">
      <c r="A7" s="186" t="s">
        <v>62</v>
      </c>
      <c r="B7" s="818">
        <v>20</v>
      </c>
      <c r="C7" s="819"/>
      <c r="D7" s="832"/>
      <c r="E7" s="199">
        <v>5</v>
      </c>
      <c r="F7" s="199"/>
      <c r="G7" s="808"/>
    </row>
    <row r="8" spans="1:8" s="183" customFormat="1" ht="24.95" customHeight="1">
      <c r="A8" s="186" t="s">
        <v>63</v>
      </c>
      <c r="B8" s="818">
        <v>10</v>
      </c>
      <c r="C8" s="819"/>
      <c r="D8" s="832"/>
      <c r="E8" s="199">
        <v>10</v>
      </c>
      <c r="F8" s="199"/>
      <c r="G8" s="808"/>
    </row>
    <row r="9" spans="1:8" s="183" customFormat="1" ht="24.95" customHeight="1">
      <c r="A9" s="185" t="s">
        <v>64</v>
      </c>
      <c r="B9" s="820">
        <v>5</v>
      </c>
      <c r="C9" s="821"/>
      <c r="D9" s="833"/>
      <c r="E9" s="199">
        <v>20</v>
      </c>
      <c r="F9" s="199"/>
      <c r="G9" s="809"/>
    </row>
    <row r="10" spans="1:8" s="183" customFormat="1" ht="24.95" customHeight="1">
      <c r="A10" s="182" t="s">
        <v>65</v>
      </c>
      <c r="B10" s="816"/>
      <c r="C10" s="817"/>
      <c r="D10" s="649"/>
      <c r="E10" s="199"/>
      <c r="F10" s="199"/>
      <c r="G10" s="724"/>
    </row>
    <row r="11" spans="1:8" s="183" customFormat="1" ht="45" customHeight="1">
      <c r="A11" s="186" t="s">
        <v>66</v>
      </c>
      <c r="B11" s="818"/>
      <c r="C11" s="819"/>
      <c r="D11" s="834"/>
      <c r="E11" s="199">
        <v>0</v>
      </c>
      <c r="F11" s="199"/>
      <c r="G11" s="808"/>
    </row>
    <row r="12" spans="1:8" s="183" customFormat="1" ht="24.95" customHeight="1">
      <c r="A12" s="186" t="s">
        <v>67</v>
      </c>
      <c r="B12" s="818">
        <v>30</v>
      </c>
      <c r="C12" s="819"/>
      <c r="D12" s="832"/>
      <c r="E12" s="199">
        <v>10</v>
      </c>
      <c r="F12" s="199"/>
      <c r="G12" s="808"/>
    </row>
    <row r="13" spans="1:8" s="183" customFormat="1" ht="24.95" customHeight="1">
      <c r="A13" s="186" t="s">
        <v>68</v>
      </c>
      <c r="B13" s="818">
        <v>20</v>
      </c>
      <c r="C13" s="819"/>
      <c r="D13" s="832"/>
      <c r="E13" s="199">
        <v>20</v>
      </c>
      <c r="F13" s="199"/>
      <c r="G13" s="808"/>
    </row>
    <row r="14" spans="1:8" s="183" customFormat="1" ht="24.95" customHeight="1">
      <c r="A14" s="185" t="s">
        <v>69</v>
      </c>
      <c r="B14" s="820">
        <v>10</v>
      </c>
      <c r="C14" s="821"/>
      <c r="D14" s="833"/>
      <c r="E14" s="199">
        <v>30</v>
      </c>
      <c r="F14" s="199"/>
      <c r="G14" s="809"/>
    </row>
    <row r="15" spans="1:8" s="183" customFormat="1" ht="35.1" customHeight="1">
      <c r="A15" s="182" t="s">
        <v>370</v>
      </c>
      <c r="B15" s="818"/>
      <c r="C15" s="819"/>
      <c r="D15" s="826"/>
      <c r="E15" s="199"/>
      <c r="F15" s="199"/>
      <c r="G15" s="724"/>
    </row>
    <row r="16" spans="1:8" s="183" customFormat="1" ht="15" customHeight="1">
      <c r="A16" s="186" t="s">
        <v>267</v>
      </c>
      <c r="B16" s="818"/>
      <c r="C16" s="819"/>
      <c r="D16" s="828"/>
      <c r="E16" s="199"/>
      <c r="F16" s="199"/>
      <c r="G16" s="808"/>
    </row>
    <row r="17" spans="1:7" s="183" customFormat="1" ht="15" customHeight="1">
      <c r="A17" s="186" t="s">
        <v>70</v>
      </c>
      <c r="B17" s="818"/>
      <c r="C17" s="819"/>
      <c r="D17" s="828"/>
      <c r="E17" s="199">
        <v>0</v>
      </c>
      <c r="F17" s="199"/>
      <c r="G17" s="808"/>
    </row>
    <row r="18" spans="1:7" s="183" customFormat="1" ht="35.1" customHeight="1">
      <c r="A18" s="187" t="s">
        <v>268</v>
      </c>
      <c r="B18" s="822">
        <v>30</v>
      </c>
      <c r="C18" s="823"/>
      <c r="D18" s="828"/>
      <c r="E18" s="199">
        <v>10</v>
      </c>
      <c r="F18" s="199"/>
      <c r="G18" s="808"/>
    </row>
    <row r="19" spans="1:7" s="183" customFormat="1" ht="24.95" customHeight="1">
      <c r="A19" s="185" t="s">
        <v>71</v>
      </c>
      <c r="B19" s="820">
        <v>10</v>
      </c>
      <c r="C19" s="821"/>
      <c r="D19" s="827"/>
      <c r="E19" s="199">
        <v>30</v>
      </c>
      <c r="F19" s="199"/>
      <c r="G19" s="809"/>
    </row>
    <row r="20" spans="1:7" s="183" customFormat="1" ht="24.95" customHeight="1">
      <c r="A20" s="182" t="s">
        <v>72</v>
      </c>
      <c r="B20" s="814"/>
      <c r="C20" s="810"/>
      <c r="D20" s="812"/>
      <c r="E20" s="199"/>
      <c r="F20" s="199"/>
      <c r="G20" s="724"/>
    </row>
    <row r="21" spans="1:7" s="188" customFormat="1" ht="94.5" customHeight="1">
      <c r="A21" s="186" t="s">
        <v>369</v>
      </c>
      <c r="B21" s="815"/>
      <c r="C21" s="811"/>
      <c r="D21" s="813"/>
      <c r="E21" s="199"/>
      <c r="F21" s="199"/>
      <c r="G21" s="724"/>
    </row>
    <row r="22" spans="1:7" ht="24.95" customHeight="1">
      <c r="A22" s="187" t="s">
        <v>269</v>
      </c>
      <c r="B22" s="189">
        <v>20</v>
      </c>
      <c r="C22" s="190">
        <v>10</v>
      </c>
      <c r="D22" s="200"/>
      <c r="E22" s="199">
        <v>0</v>
      </c>
      <c r="F22" s="199">
        <v>0</v>
      </c>
      <c r="G22" s="249"/>
    </row>
    <row r="23" spans="1:7" ht="24.95" customHeight="1">
      <c r="A23" s="187" t="s">
        <v>270</v>
      </c>
      <c r="B23" s="189">
        <v>10</v>
      </c>
      <c r="C23" s="191">
        <v>5</v>
      </c>
      <c r="D23" s="200">
        <v>0</v>
      </c>
      <c r="E23" s="199">
        <v>5</v>
      </c>
      <c r="F23" s="199">
        <v>5</v>
      </c>
      <c r="G23" s="249"/>
    </row>
    <row r="24" spans="1:7" ht="24.95" customHeight="1">
      <c r="A24" s="527" t="s">
        <v>376</v>
      </c>
      <c r="B24" s="189">
        <v>10</v>
      </c>
      <c r="C24" s="191">
        <v>5</v>
      </c>
      <c r="D24" s="200"/>
      <c r="E24" s="199">
        <v>10</v>
      </c>
      <c r="F24" s="199"/>
      <c r="G24" s="249"/>
    </row>
    <row r="25" spans="1:7" ht="38.25">
      <c r="A25" s="186" t="s">
        <v>431</v>
      </c>
      <c r="B25" s="189">
        <v>10</v>
      </c>
      <c r="C25" s="192">
        <v>5</v>
      </c>
      <c r="D25" s="200"/>
      <c r="E25" s="199"/>
      <c r="F25" s="199"/>
      <c r="G25" s="249"/>
    </row>
    <row r="26" spans="1:7" ht="24.95" customHeight="1" thickBot="1">
      <c r="A26" s="193" t="s">
        <v>57</v>
      </c>
      <c r="B26" s="194"/>
      <c r="C26" s="194"/>
      <c r="D26" s="195">
        <f>IF(SUM(D4:D25)&lt;110,SUM(D4:D25),110)</f>
        <v>0</v>
      </c>
      <c r="E26" s="188"/>
      <c r="F26" s="188"/>
      <c r="G26" s="725"/>
    </row>
    <row r="27" spans="1:7">
      <c r="A27" s="196"/>
      <c r="D27" s="197"/>
    </row>
    <row r="28" spans="1:7">
      <c r="A28" s="198"/>
    </row>
  </sheetData>
  <sheetProtection algorithmName="SHA-512" hashValue="gFH7fckFZd31IGx0DkU/pA/zYuGwXzz6XL/BDtIyzcl7rz60QTmGFtqfpAQ9kZRJ693N7770xelnugYNXI12ZA==" saltValue="yyqvrFxvcuGWkP0kaSTH2g==" spinCount="100000" sheet="1" selectLockedCells="1"/>
  <mergeCells count="27">
    <mergeCell ref="D4:D5"/>
    <mergeCell ref="D15:D19"/>
    <mergeCell ref="B4:C5"/>
    <mergeCell ref="D6:D9"/>
    <mergeCell ref="D11:D14"/>
    <mergeCell ref="B19:C19"/>
    <mergeCell ref="B3:C3"/>
    <mergeCell ref="B6:C6"/>
    <mergeCell ref="B7:C7"/>
    <mergeCell ref="B8:C8"/>
    <mergeCell ref="B9:C9"/>
    <mergeCell ref="A1:G1"/>
    <mergeCell ref="G6:G9"/>
    <mergeCell ref="G11:G14"/>
    <mergeCell ref="C20:C21"/>
    <mergeCell ref="D20:D21"/>
    <mergeCell ref="B20:B21"/>
    <mergeCell ref="B10:C10"/>
    <mergeCell ref="B11:C11"/>
    <mergeCell ref="B12:C12"/>
    <mergeCell ref="B13:C13"/>
    <mergeCell ref="B14:C14"/>
    <mergeCell ref="B15:C15"/>
    <mergeCell ref="B16:C16"/>
    <mergeCell ref="B17:C17"/>
    <mergeCell ref="G16:G19"/>
    <mergeCell ref="B18:C18"/>
  </mergeCells>
  <dataValidations count="8">
    <dataValidation type="list" allowBlank="1" showInputMessage="1" showErrorMessage="1" errorTitle="Falscher Wert!" error="Bitte geben Sie die Zahl 0,10,15 oder 20 ein." sqref="D6:D10" xr:uid="{00000000-0002-0000-0200-000000000000}">
      <formula1>$E$6:$E$9</formula1>
    </dataValidation>
    <dataValidation type="list" allowBlank="1" showInputMessage="1" showErrorMessage="1" errorTitle="Falscher Wert!" error="Bitte geben sie die Zahl 0 oder 10 ein." sqref="D22" xr:uid="{00000000-0002-0000-0200-000001000000}">
      <formula1>$E$11:$E$13</formula1>
    </dataValidation>
    <dataValidation type="list" allowBlank="1" showInputMessage="1" showErrorMessage="1" errorTitle="Falscher Wert!" error="Bitte geben Sie die Zahl 0 oder 10 ein." sqref="D23:D24" xr:uid="{00000000-0002-0000-0200-000002000000}">
      <formula1>$E$22:$E$24</formula1>
    </dataValidation>
    <dataValidation type="list" allowBlank="1" showInputMessage="1" showErrorMessage="1" errorTitle="Falscher Wert!" error="Bitte geben Sie die Zahl 0 oder 5 ein." sqref="D25" xr:uid="{00000000-0002-0000-0200-000003000000}">
      <formula1>$E$22:$E$24</formula1>
    </dataValidation>
    <dataValidation type="list" allowBlank="1" showInputMessage="1" showErrorMessage="1" errorTitle="Falscher Wert!" error="Bitte geben Sie die Zahl 0,10,25 oder 35 ein." sqref="D11:D14" xr:uid="{00000000-0002-0000-0200-000004000000}">
      <formula1>$E$11:$E$14</formula1>
    </dataValidation>
    <dataValidation allowBlank="1" showInputMessage="1" showErrorMessage="1" errorTitle="Falscher Wert!" error="Bitte geben Sie die Zahl 0, 10, 30 oder 40 ein." sqref="D20:D21" xr:uid="{00000000-0002-0000-0200-000005000000}"/>
    <dataValidation type="list" allowBlank="1" showInputMessage="1" showErrorMessage="1" sqref="D4:D5" xr:uid="{00000000-0002-0000-0200-000006000000}">
      <formula1>$E$4:$E$5</formula1>
    </dataValidation>
    <dataValidation type="list" allowBlank="1" showInputMessage="1" showErrorMessage="1" errorTitle="Falscher Wert!" error="Bitte geben Sie die Zahl 0,10,25 oder 35 ein." sqref="D15:D19" xr:uid="{00000000-0002-0000-0200-000007000000}">
      <formula1>$E$17:$E$19</formula1>
    </dataValidation>
  </dataValidations>
  <pageMargins left="0.59055118110236238" right="0.59055118110236238" top="0.59055118110236238" bottom="0.59055118110236238" header="0.31496062992125984" footer="0.31496062992125984"/>
  <pageSetup paperSize="9" scale="67"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9"/>
  <sheetViews>
    <sheetView zoomScaleNormal="100" workbookViewId="0">
      <selection activeCell="J8" sqref="J8:J37"/>
    </sheetView>
  </sheetViews>
  <sheetFormatPr baseColWidth="10" defaultColWidth="11.42578125" defaultRowHeight="12.75"/>
  <cols>
    <col min="1" max="1" width="25" style="176" customWidth="1"/>
    <col min="2" max="2" width="57.85546875" style="176" customWidth="1"/>
    <col min="3" max="3" width="70.140625" style="176" customWidth="1"/>
    <col min="4" max="4" width="11.42578125" style="176"/>
    <col min="5" max="5" width="15" style="183" customWidth="1"/>
    <col min="6" max="6" width="6.85546875" style="176" hidden="1" customWidth="1"/>
    <col min="7" max="7" width="19.85546875" style="176" hidden="1" customWidth="1"/>
    <col min="8" max="8" width="23.85546875" style="176" hidden="1" customWidth="1"/>
    <col min="9" max="9" width="17.140625" style="176" hidden="1" customWidth="1"/>
    <col min="10" max="10" width="30.7109375" style="591" customWidth="1"/>
    <col min="11" max="16384" width="11.42578125" style="176"/>
  </cols>
  <sheetData>
    <row r="1" spans="1:10" ht="24.95" customHeight="1">
      <c r="A1" s="806" t="s">
        <v>426</v>
      </c>
      <c r="B1" s="806"/>
      <c r="C1" s="806"/>
      <c r="D1" s="806"/>
      <c r="E1" s="806"/>
      <c r="F1" s="806"/>
      <c r="G1" s="806"/>
      <c r="H1" s="806"/>
      <c r="I1" s="806"/>
      <c r="J1" s="806"/>
    </row>
    <row r="2" spans="1:10" ht="7.5" customHeight="1" thickBot="1">
      <c r="A2" s="177"/>
      <c r="B2" s="177"/>
      <c r="C2" s="177"/>
      <c r="D2" s="177"/>
      <c r="E2" s="178"/>
    </row>
    <row r="3" spans="1:10" ht="24" customHeight="1">
      <c r="A3" s="868" t="s">
        <v>358</v>
      </c>
      <c r="B3" s="869"/>
      <c r="C3" s="869"/>
      <c r="D3" s="869"/>
      <c r="E3" s="870"/>
      <c r="J3" s="541" t="s">
        <v>24</v>
      </c>
    </row>
    <row r="4" spans="1:10" s="183" customFormat="1" ht="24.95" customHeight="1">
      <c r="A4" s="858" t="s">
        <v>359</v>
      </c>
      <c r="B4" s="865" t="s">
        <v>362</v>
      </c>
      <c r="C4" s="530" t="s">
        <v>363</v>
      </c>
      <c r="D4" s="536" t="s">
        <v>322</v>
      </c>
      <c r="E4" s="647"/>
      <c r="J4" s="249"/>
    </row>
    <row r="5" spans="1:10" s="183" customFormat="1" ht="24.95" customHeight="1" thickBot="1">
      <c r="A5" s="867"/>
      <c r="B5" s="866"/>
      <c r="C5" s="602" t="s">
        <v>321</v>
      </c>
      <c r="D5" s="603" t="s">
        <v>322</v>
      </c>
      <c r="E5" s="648"/>
      <c r="G5" s="857" t="str">
        <f>IF(ISNUMBER(E5),E4/E5,"Keine Eingabe")</f>
        <v>Keine Eingabe</v>
      </c>
      <c r="H5" s="857"/>
      <c r="J5" s="249"/>
    </row>
    <row r="6" spans="1:10" ht="0.75" customHeight="1" thickBot="1">
      <c r="A6" s="177"/>
      <c r="B6" s="177"/>
      <c r="C6" s="177"/>
      <c r="D6" s="177"/>
      <c r="E6" s="178"/>
    </row>
    <row r="7" spans="1:10" ht="42.75" customHeight="1">
      <c r="A7" s="179" t="s">
        <v>73</v>
      </c>
      <c r="B7" s="528" t="s">
        <v>74</v>
      </c>
      <c r="C7" s="528" t="s">
        <v>75</v>
      </c>
      <c r="D7" s="344" t="s">
        <v>319</v>
      </c>
      <c r="E7" s="529" t="s">
        <v>60</v>
      </c>
      <c r="J7" s="752" t="s">
        <v>24</v>
      </c>
    </row>
    <row r="8" spans="1:10" s="183" customFormat="1" ht="33.6" customHeight="1">
      <c r="A8" s="843" t="s">
        <v>76</v>
      </c>
      <c r="B8" s="530" t="s">
        <v>320</v>
      </c>
      <c r="C8" s="530" t="s">
        <v>77</v>
      </c>
      <c r="D8" s="531">
        <v>4</v>
      </c>
      <c r="E8" s="532"/>
      <c r="F8" s="183">
        <v>0</v>
      </c>
      <c r="G8" s="183">
        <v>4</v>
      </c>
      <c r="J8" s="533"/>
    </row>
    <row r="9" spans="1:10" s="183" customFormat="1" ht="24.95" customHeight="1">
      <c r="A9" s="845"/>
      <c r="B9" s="534" t="s">
        <v>78</v>
      </c>
      <c r="C9" s="535"/>
      <c r="D9" s="461" t="s">
        <v>79</v>
      </c>
      <c r="E9" s="202">
        <f>SUM(E8)</f>
        <v>0</v>
      </c>
      <c r="J9" s="773"/>
    </row>
    <row r="10" spans="1:10" s="183" customFormat="1" ht="65.099999999999994" customHeight="1">
      <c r="A10" s="858" t="s">
        <v>80</v>
      </c>
      <c r="B10" s="864" t="s">
        <v>379</v>
      </c>
      <c r="C10" s="537" t="s">
        <v>81</v>
      </c>
      <c r="D10" s="643">
        <f>IF($G$15=8,7,14)</f>
        <v>14</v>
      </c>
      <c r="E10" s="853"/>
      <c r="F10" s="183">
        <v>0</v>
      </c>
      <c r="G10" s="183">
        <f>IF($G$15=8,4,7)</f>
        <v>7</v>
      </c>
      <c r="H10" s="183">
        <f>IF($G$15=8,7,14)</f>
        <v>14</v>
      </c>
      <c r="I10" s="199"/>
      <c r="J10" s="839"/>
    </row>
    <row r="11" spans="1:10" s="183" customFormat="1" ht="65.099999999999994" customHeight="1">
      <c r="A11" s="859"/>
      <c r="B11" s="852"/>
      <c r="C11" s="640" t="s">
        <v>361</v>
      </c>
      <c r="D11" s="641">
        <f>IF($G$15=8,4,7)</f>
        <v>7</v>
      </c>
      <c r="E11" s="838"/>
      <c r="I11" s="199"/>
      <c r="J11" s="840"/>
    </row>
    <row r="12" spans="1:10" s="183" customFormat="1" ht="24.95" customHeight="1">
      <c r="A12" s="859"/>
      <c r="B12" s="864" t="s">
        <v>323</v>
      </c>
      <c r="C12" s="642" t="s">
        <v>324</v>
      </c>
      <c r="D12" s="536">
        <f>IF($G$15=8,4,7)</f>
        <v>7</v>
      </c>
      <c r="E12" s="853"/>
      <c r="F12" s="183">
        <v>0</v>
      </c>
      <c r="G12" s="183">
        <f>IF($G$15=8,2,4)</f>
        <v>4</v>
      </c>
      <c r="H12" s="183">
        <f>IF($G$15=8,4,7)</f>
        <v>7</v>
      </c>
      <c r="I12" s="199"/>
      <c r="J12" s="839"/>
    </row>
    <row r="13" spans="1:10" s="183" customFormat="1" ht="24.95" customHeight="1">
      <c r="A13" s="859"/>
      <c r="B13" s="852"/>
      <c r="C13" s="640" t="s">
        <v>361</v>
      </c>
      <c r="D13" s="546">
        <f>IF($G$15=8,2,4)</f>
        <v>4</v>
      </c>
      <c r="E13" s="838"/>
      <c r="I13" s="199"/>
      <c r="J13" s="840"/>
    </row>
    <row r="14" spans="1:10" s="183" customFormat="1" ht="102" customHeight="1">
      <c r="A14" s="859"/>
      <c r="B14" s="205" t="s">
        <v>82</v>
      </c>
      <c r="C14" s="539" t="s">
        <v>364</v>
      </c>
      <c r="D14" s="346">
        <f>IF($G$15=7.5,1,2)</f>
        <v>2</v>
      </c>
      <c r="E14" s="540"/>
      <c r="F14" s="183">
        <v>0</v>
      </c>
      <c r="G14" s="183">
        <v>2</v>
      </c>
      <c r="I14" s="199"/>
      <c r="J14" s="533"/>
    </row>
    <row r="15" spans="1:10" s="183" customFormat="1" ht="30" customHeight="1">
      <c r="A15" s="860"/>
      <c r="B15" s="841" t="s">
        <v>377</v>
      </c>
      <c r="C15" s="842"/>
      <c r="D15" s="244" t="str">
        <f>IF(G15=8,"Max. 8","Max. 16")</f>
        <v>Max. 16</v>
      </c>
      <c r="E15" s="202">
        <f>IF(SUM(E10:E14)&lt;G15,SUM(E10:E14),G15)</f>
        <v>0</v>
      </c>
      <c r="F15" s="199"/>
      <c r="G15" s="604">
        <f>IF($G$5&lt;0.5,8,16)</f>
        <v>16</v>
      </c>
      <c r="H15" s="199"/>
      <c r="I15" s="199"/>
      <c r="J15" s="773"/>
    </row>
    <row r="16" spans="1:10" s="183" customFormat="1" ht="30.95" customHeight="1">
      <c r="A16" s="843" t="s">
        <v>366</v>
      </c>
      <c r="B16" s="861" t="s">
        <v>432</v>
      </c>
      <c r="C16" s="537" t="s">
        <v>83</v>
      </c>
      <c r="D16" s="536">
        <v>5</v>
      </c>
      <c r="E16" s="837"/>
      <c r="F16" s="199">
        <v>0</v>
      </c>
      <c r="G16" s="199">
        <v>3</v>
      </c>
      <c r="H16" s="199">
        <v>5</v>
      </c>
      <c r="I16" s="199"/>
      <c r="J16" s="839"/>
    </row>
    <row r="17" spans="1:10" s="183" customFormat="1" ht="24.95" customHeight="1">
      <c r="A17" s="849"/>
      <c r="B17" s="862"/>
      <c r="C17" s="640" t="s">
        <v>325</v>
      </c>
      <c r="D17" s="538">
        <v>3</v>
      </c>
      <c r="E17" s="838"/>
      <c r="F17" s="199"/>
      <c r="G17" s="199"/>
      <c r="H17" s="199"/>
      <c r="I17" s="199"/>
      <c r="J17" s="840"/>
    </row>
    <row r="18" spans="1:10" s="183" customFormat="1" ht="36" customHeight="1">
      <c r="A18" s="850"/>
      <c r="B18" s="841" t="s">
        <v>377</v>
      </c>
      <c r="C18" s="842"/>
      <c r="D18" s="244" t="s">
        <v>326</v>
      </c>
      <c r="E18" s="202">
        <f>E16</f>
        <v>0</v>
      </c>
      <c r="J18" s="533"/>
    </row>
    <row r="19" spans="1:10" s="183" customFormat="1" ht="24.95" customHeight="1">
      <c r="A19" s="843" t="s">
        <v>84</v>
      </c>
      <c r="B19" s="854" t="s">
        <v>85</v>
      </c>
      <c r="C19" s="537" t="s">
        <v>327</v>
      </c>
      <c r="D19" s="536">
        <v>4</v>
      </c>
      <c r="E19" s="540"/>
      <c r="F19" s="199">
        <v>0</v>
      </c>
      <c r="G19" s="199">
        <v>4</v>
      </c>
      <c r="H19" s="199"/>
      <c r="I19" s="199"/>
      <c r="J19" s="773"/>
    </row>
    <row r="20" spans="1:10" s="183" customFormat="1" ht="36.950000000000003" customHeight="1">
      <c r="A20" s="849"/>
      <c r="B20" s="855"/>
      <c r="C20" s="694" t="s">
        <v>433</v>
      </c>
      <c r="D20" s="536">
        <v>4</v>
      </c>
      <c r="E20" s="853"/>
      <c r="F20" s="199">
        <v>0</v>
      </c>
      <c r="G20" s="199">
        <v>2</v>
      </c>
      <c r="H20" s="199">
        <v>4</v>
      </c>
      <c r="I20" s="199"/>
      <c r="J20" s="839"/>
    </row>
    <row r="21" spans="1:10" s="183" customFormat="1" ht="24.95" customHeight="1">
      <c r="A21" s="849"/>
      <c r="B21" s="855"/>
      <c r="C21" s="695" t="s">
        <v>434</v>
      </c>
      <c r="D21" s="538">
        <v>2</v>
      </c>
      <c r="E21" s="838"/>
      <c r="F21" s="199"/>
      <c r="G21" s="199"/>
      <c r="H21" s="199"/>
      <c r="I21" s="199"/>
      <c r="J21" s="840"/>
    </row>
    <row r="22" spans="1:10" s="183" customFormat="1" ht="42.95" customHeight="1">
      <c r="A22" s="849"/>
      <c r="B22" s="855"/>
      <c r="C22" s="694" t="s">
        <v>435</v>
      </c>
      <c r="D22" s="536">
        <v>4</v>
      </c>
      <c r="E22" s="853"/>
      <c r="F22" s="199">
        <v>0</v>
      </c>
      <c r="G22" s="199">
        <v>2</v>
      </c>
      <c r="H22" s="199">
        <v>4</v>
      </c>
      <c r="I22" s="199"/>
      <c r="J22" s="839"/>
    </row>
    <row r="23" spans="1:10" s="183" customFormat="1" ht="45" customHeight="1">
      <c r="A23" s="849"/>
      <c r="B23" s="855"/>
      <c r="C23" s="695" t="s">
        <v>436</v>
      </c>
      <c r="D23" s="538">
        <v>2</v>
      </c>
      <c r="E23" s="838"/>
      <c r="F23" s="199"/>
      <c r="G23" s="199"/>
      <c r="H23" s="199"/>
      <c r="I23" s="199"/>
      <c r="J23" s="840"/>
    </row>
    <row r="24" spans="1:10" s="183" customFormat="1" ht="24.95" customHeight="1">
      <c r="A24" s="849"/>
      <c r="B24" s="855"/>
      <c r="C24" s="847" t="s">
        <v>328</v>
      </c>
      <c r="D24" s="818">
        <v>2</v>
      </c>
      <c r="E24" s="837"/>
      <c r="F24" s="199">
        <v>0</v>
      </c>
      <c r="G24" s="199">
        <v>2</v>
      </c>
      <c r="H24" s="199"/>
      <c r="I24" s="199"/>
      <c r="J24" s="839"/>
    </row>
    <row r="25" spans="1:10" s="183" customFormat="1">
      <c r="A25" s="849"/>
      <c r="B25" s="852"/>
      <c r="C25" s="848"/>
      <c r="D25" s="856"/>
      <c r="E25" s="838"/>
      <c r="F25" s="199"/>
      <c r="G25" s="199"/>
      <c r="H25" s="199"/>
      <c r="I25" s="199"/>
      <c r="J25" s="840"/>
    </row>
    <row r="26" spans="1:10" s="183" customFormat="1" ht="24.95" customHeight="1">
      <c r="A26" s="850"/>
      <c r="B26" s="841" t="s">
        <v>377</v>
      </c>
      <c r="C26" s="842"/>
      <c r="D26" s="461" t="s">
        <v>367</v>
      </c>
      <c r="E26" s="202">
        <f>IF(SUM(E19:E25)&lt;12,SUM(E19:E25),12)</f>
        <v>0</v>
      </c>
      <c r="J26" s="774"/>
    </row>
    <row r="27" spans="1:10" s="183" customFormat="1" ht="24.95" customHeight="1">
      <c r="A27" s="843" t="s">
        <v>329</v>
      </c>
      <c r="B27" s="846" t="s">
        <v>262</v>
      </c>
      <c r="C27" s="541" t="s">
        <v>261</v>
      </c>
      <c r="D27" s="542">
        <v>3</v>
      </c>
      <c r="E27" s="540"/>
      <c r="F27" s="183">
        <v>0</v>
      </c>
      <c r="G27" s="183">
        <v>3</v>
      </c>
      <c r="J27" s="774"/>
    </row>
    <row r="28" spans="1:10" s="183" customFormat="1" ht="24.95" customHeight="1">
      <c r="A28" s="844"/>
      <c r="B28" s="847"/>
      <c r="C28" s="541" t="s">
        <v>263</v>
      </c>
      <c r="D28" s="542">
        <v>2</v>
      </c>
      <c r="E28" s="540"/>
      <c r="F28" s="183">
        <v>0</v>
      </c>
      <c r="G28" s="183">
        <v>2</v>
      </c>
      <c r="J28" s="774"/>
    </row>
    <row r="29" spans="1:10" s="183" customFormat="1" ht="24.95" customHeight="1">
      <c r="A29" s="845"/>
      <c r="B29" s="848"/>
      <c r="C29" s="543" t="s">
        <v>264</v>
      </c>
      <c r="D29" s="542">
        <v>1</v>
      </c>
      <c r="E29" s="540"/>
      <c r="F29" s="183">
        <v>0</v>
      </c>
      <c r="G29" s="183">
        <v>1</v>
      </c>
      <c r="J29" s="774"/>
    </row>
    <row r="30" spans="1:10" s="183" customFormat="1" ht="24.95" customHeight="1">
      <c r="A30" s="544"/>
      <c r="B30" s="841" t="s">
        <v>377</v>
      </c>
      <c r="C30" s="842"/>
      <c r="D30" s="696" t="s">
        <v>265</v>
      </c>
      <c r="E30" s="202">
        <f>SUM(E27:E29)</f>
        <v>0</v>
      </c>
      <c r="J30" s="774"/>
    </row>
    <row r="31" spans="1:10" s="183" customFormat="1" ht="30" customHeight="1">
      <c r="A31" s="843" t="s">
        <v>330</v>
      </c>
      <c r="B31" s="851" t="s">
        <v>86</v>
      </c>
      <c r="C31" s="642" t="s">
        <v>331</v>
      </c>
      <c r="D31" s="545">
        <v>8</v>
      </c>
      <c r="E31" s="853"/>
      <c r="F31" s="199">
        <v>0</v>
      </c>
      <c r="G31" s="199">
        <v>2</v>
      </c>
      <c r="H31" s="199">
        <v>5</v>
      </c>
      <c r="I31" s="199">
        <v>8</v>
      </c>
      <c r="J31" s="839"/>
    </row>
    <row r="32" spans="1:10" s="183" customFormat="1" ht="30" customHeight="1">
      <c r="A32" s="849"/>
      <c r="B32" s="851"/>
      <c r="C32" s="639" t="s">
        <v>332</v>
      </c>
      <c r="D32" s="192">
        <v>5</v>
      </c>
      <c r="E32" s="837"/>
      <c r="F32" s="199"/>
      <c r="G32" s="199"/>
      <c r="H32" s="199"/>
      <c r="I32" s="199"/>
      <c r="J32" s="863"/>
    </row>
    <row r="33" spans="1:10" s="183" customFormat="1" ht="30" customHeight="1">
      <c r="A33" s="849"/>
      <c r="B33" s="852"/>
      <c r="C33" s="640" t="s">
        <v>333</v>
      </c>
      <c r="D33" s="546">
        <v>2</v>
      </c>
      <c r="E33" s="838"/>
      <c r="F33" s="199"/>
      <c r="G33" s="199"/>
      <c r="H33" s="199"/>
      <c r="I33" s="199"/>
      <c r="J33" s="840"/>
    </row>
    <row r="34" spans="1:10" s="183" customFormat="1" ht="36.75" customHeight="1">
      <c r="A34" s="849"/>
      <c r="B34" s="205" t="s">
        <v>334</v>
      </c>
      <c r="C34" s="547" t="s">
        <v>442</v>
      </c>
      <c r="D34" s="548">
        <v>5</v>
      </c>
      <c r="E34" s="540"/>
      <c r="F34" s="199">
        <v>0</v>
      </c>
      <c r="G34" s="199">
        <v>5</v>
      </c>
      <c r="H34" s="199"/>
      <c r="I34" s="199"/>
      <c r="J34" s="249"/>
    </row>
    <row r="35" spans="1:10" s="183" customFormat="1" ht="30" customHeight="1">
      <c r="A35" s="849"/>
      <c r="B35" s="205" t="s">
        <v>335</v>
      </c>
      <c r="C35" s="547" t="s">
        <v>336</v>
      </c>
      <c r="D35" s="548">
        <v>5</v>
      </c>
      <c r="E35" s="540"/>
      <c r="F35" s="199">
        <v>0</v>
      </c>
      <c r="G35" s="199">
        <v>5</v>
      </c>
      <c r="H35" s="199"/>
      <c r="I35" s="199"/>
      <c r="J35" s="249"/>
    </row>
    <row r="36" spans="1:10" s="183" customFormat="1" ht="30" customHeight="1">
      <c r="A36" s="849"/>
      <c r="B36" s="650" t="s">
        <v>337</v>
      </c>
      <c r="C36" s="530" t="s">
        <v>338</v>
      </c>
      <c r="D36" s="548">
        <v>5</v>
      </c>
      <c r="E36" s="540"/>
      <c r="F36" s="199">
        <v>0</v>
      </c>
      <c r="G36" s="199">
        <v>5</v>
      </c>
      <c r="H36" s="199"/>
      <c r="I36" s="199"/>
      <c r="J36" s="533"/>
    </row>
    <row r="37" spans="1:10" s="183" customFormat="1" ht="24.95" customHeight="1">
      <c r="A37" s="850"/>
      <c r="B37" s="841" t="s">
        <v>377</v>
      </c>
      <c r="C37" s="842"/>
      <c r="D37" s="244" t="s">
        <v>365</v>
      </c>
      <c r="E37" s="549">
        <f>IF(SUM(E31:E36)&lt;20,SUM(E31:E36),20)</f>
        <v>0</v>
      </c>
      <c r="J37" s="533"/>
    </row>
    <row r="38" spans="1:10" s="183" customFormat="1" ht="24.95" customHeight="1" thickBot="1">
      <c r="A38" s="835" t="s">
        <v>57</v>
      </c>
      <c r="B38" s="836"/>
      <c r="C38" s="836"/>
      <c r="D38" s="550"/>
      <c r="E38" s="551">
        <f>IF(SUM(E9,E15,E18,E26,E30,E37)&lt;60,SUM(E9,E15,E18,E26,E30,E37),60)</f>
        <v>0</v>
      </c>
      <c r="F38" s="188"/>
      <c r="G38" s="188"/>
      <c r="H38" s="188"/>
      <c r="I38" s="188"/>
      <c r="J38" s="697"/>
    </row>
    <row r="39" spans="1:10" s="188" customFormat="1" ht="30" customHeight="1">
      <c r="A39" s="196"/>
      <c r="B39" s="196"/>
      <c r="C39" s="196"/>
      <c r="D39" s="196"/>
      <c r="E39" s="197"/>
      <c r="F39" s="176"/>
      <c r="G39" s="176"/>
      <c r="H39" s="176"/>
      <c r="I39" s="176"/>
      <c r="J39" s="591"/>
    </row>
  </sheetData>
  <sheetProtection algorithmName="SHA-512" hashValue="lmnicx0mTh3XmYrVcYV7k8jeXpznCxuK5b2datddJTHQFGy06F5ypwhyyOXaPo21Wxy9d+Wh7hj2EwbwQYAZTw==" saltValue="SbJjH61fCmlJ8BDpr9KxVg==" spinCount="100000" sheet="1" selectLockedCells="1"/>
  <mergeCells count="39">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 ref="D24:D25"/>
    <mergeCell ref="G5:H5"/>
    <mergeCell ref="A10:A15"/>
    <mergeCell ref="A16:A18"/>
    <mergeCell ref="B16:B17"/>
    <mergeCell ref="E16:E17"/>
    <mergeCell ref="B18:C18"/>
    <mergeCell ref="A38:C38"/>
    <mergeCell ref="E24:E25"/>
    <mergeCell ref="J24:J25"/>
    <mergeCell ref="B26:C26"/>
    <mergeCell ref="A27:A29"/>
    <mergeCell ref="B27:B29"/>
    <mergeCell ref="B30:C30"/>
    <mergeCell ref="A31:A37"/>
    <mergeCell ref="B31:B33"/>
    <mergeCell ref="E31:E33"/>
    <mergeCell ref="B37:C37"/>
    <mergeCell ref="A19:A26"/>
    <mergeCell ref="B19:B25"/>
    <mergeCell ref="E20:E21"/>
    <mergeCell ref="E22:E23"/>
    <mergeCell ref="C24:C25"/>
  </mergeCells>
  <dataValidations count="16">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31:E33" xr:uid="{00000000-0002-0000-0300-000003000000}">
      <formula1>$F$31:$I$31</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AC39"/>
  <sheetViews>
    <sheetView topLeftCell="B1" zoomScaleNormal="100" workbookViewId="0">
      <selection activeCell="B4" sqref="B4:D4"/>
    </sheetView>
  </sheetViews>
  <sheetFormatPr baseColWidth="10" defaultColWidth="11.42578125" defaultRowHeight="15"/>
  <cols>
    <col min="1" max="1" width="94.85546875" style="72" bestFit="1" customWidth="1"/>
    <col min="2" max="2" width="15.85546875" style="72" customWidth="1"/>
    <col min="3" max="3" width="16" style="72" customWidth="1"/>
    <col min="4" max="4" width="27.7109375" style="72" customWidth="1"/>
    <col min="5" max="5" width="10.7109375" style="72" customWidth="1"/>
    <col min="6" max="6" width="11.42578125" style="72"/>
    <col min="7" max="7" width="25.5703125" style="72" bestFit="1" customWidth="1"/>
    <col min="8" max="8" width="46.85546875" style="72" customWidth="1"/>
    <col min="9" max="9" width="30.7109375" style="728" customWidth="1"/>
    <col min="10" max="10" width="11.140625" style="72" customWidth="1"/>
    <col min="11" max="11" width="17" style="72" customWidth="1"/>
    <col min="12" max="12" width="23.5703125" style="72" customWidth="1"/>
    <col min="13" max="13" width="43.7109375" style="72" customWidth="1"/>
    <col min="14" max="14" width="35.28515625" style="72" customWidth="1"/>
    <col min="15" max="15" width="14.85546875" style="72" customWidth="1"/>
    <col min="16" max="16" width="15.140625" style="72" customWidth="1"/>
    <col min="17" max="16384" width="11.42578125" style="72"/>
  </cols>
  <sheetData>
    <row r="1" spans="1:16" ht="23.25" customHeight="1">
      <c r="A1" s="552" t="s">
        <v>427</v>
      </c>
      <c r="B1" s="207"/>
      <c r="C1" s="207"/>
      <c r="D1" s="207"/>
      <c r="E1" s="207"/>
      <c r="F1" s="207"/>
      <c r="G1" s="207"/>
      <c r="H1" s="207"/>
    </row>
    <row r="2" spans="1:16" ht="8.25" customHeight="1" thickBot="1">
      <c r="A2" s="208"/>
      <c r="B2" s="208"/>
      <c r="C2" s="208"/>
      <c r="D2" s="208"/>
      <c r="E2" s="208"/>
      <c r="F2" s="208"/>
      <c r="G2" s="208"/>
      <c r="H2" s="208"/>
      <c r="K2" s="209"/>
      <c r="L2" s="209"/>
      <c r="M2" s="209"/>
      <c r="N2" s="209"/>
      <c r="O2" s="209"/>
      <c r="P2" s="209"/>
    </row>
    <row r="3" spans="1:16" ht="24.95" customHeight="1">
      <c r="A3" s="210" t="s">
        <v>88</v>
      </c>
      <c r="B3" s="211"/>
      <c r="C3" s="211"/>
      <c r="D3" s="211"/>
      <c r="E3" s="212"/>
      <c r="F3" s="212"/>
      <c r="G3" s="211"/>
      <c r="H3" s="213"/>
      <c r="I3" s="726" t="s">
        <v>24</v>
      </c>
      <c r="K3" s="90"/>
      <c r="L3" s="91" t="s">
        <v>235</v>
      </c>
      <c r="M3" s="92"/>
      <c r="N3" s="92"/>
      <c r="O3" s="92"/>
      <c r="P3" s="93"/>
    </row>
    <row r="4" spans="1:16" ht="24.95" customHeight="1">
      <c r="A4" s="69" t="s">
        <v>89</v>
      </c>
      <c r="B4" s="876"/>
      <c r="C4" s="877"/>
      <c r="D4" s="878"/>
      <c r="E4" s="214"/>
      <c r="F4" s="215" t="s">
        <v>90</v>
      </c>
      <c r="G4" s="207"/>
      <c r="H4" s="216"/>
      <c r="I4" s="727"/>
      <c r="K4" s="90"/>
      <c r="L4" s="92"/>
      <c r="M4" s="92"/>
      <c r="N4" s="92"/>
      <c r="O4" s="92"/>
      <c r="P4" s="93"/>
    </row>
    <row r="5" spans="1:16" ht="24.95" customHeight="1">
      <c r="A5" s="69" t="s">
        <v>91</v>
      </c>
      <c r="B5" s="879" t="s">
        <v>110</v>
      </c>
      <c r="C5" s="877"/>
      <c r="D5" s="878"/>
      <c r="E5" s="207"/>
      <c r="F5" s="570" t="s">
        <v>92</v>
      </c>
      <c r="G5" s="207"/>
      <c r="H5" s="217"/>
      <c r="I5" s="727"/>
      <c r="K5" s="90"/>
      <c r="L5" s="92" t="s">
        <v>236</v>
      </c>
      <c r="M5" s="92"/>
      <c r="N5" s="94"/>
      <c r="O5" s="92"/>
      <c r="P5" s="93"/>
    </row>
    <row r="6" spans="1:16" ht="24.95" customHeight="1">
      <c r="A6" s="69" t="s">
        <v>93</v>
      </c>
      <c r="B6" s="233"/>
      <c r="C6" s="570" t="s">
        <v>94</v>
      </c>
      <c r="D6" s="207"/>
      <c r="E6" s="207"/>
      <c r="F6" s="207"/>
      <c r="G6" s="207"/>
      <c r="H6" s="217"/>
      <c r="I6" s="727"/>
      <c r="K6" s="90"/>
      <c r="L6" s="92" t="s">
        <v>237</v>
      </c>
      <c r="M6" s="92"/>
      <c r="N6" s="94"/>
      <c r="O6" s="92"/>
      <c r="P6" s="93"/>
    </row>
    <row r="7" spans="1:16" ht="24.95" customHeight="1">
      <c r="A7" s="69" t="str">
        <f>_xlfn.IFNA(VLOOKUP(B5,Objekttabelle!A2:B7,2,FALSE), "Bezugsgröße")</f>
        <v>Nutzungsfläche in m²</v>
      </c>
      <c r="B7" s="233"/>
      <c r="C7" s="679"/>
      <c r="D7" s="207"/>
      <c r="E7" s="207"/>
      <c r="F7" s="207"/>
      <c r="G7" s="207"/>
      <c r="H7" s="207"/>
      <c r="I7" s="775"/>
      <c r="K7" s="90"/>
      <c r="L7" s="92"/>
      <c r="M7" s="92"/>
      <c r="N7" s="92"/>
      <c r="O7" s="92"/>
      <c r="P7" s="93"/>
    </row>
    <row r="8" spans="1:16" ht="24.95" customHeight="1">
      <c r="A8" s="218"/>
      <c r="B8" s="219"/>
      <c r="C8" s="220"/>
      <c r="D8" s="220"/>
      <c r="E8" s="220"/>
      <c r="F8" s="220"/>
      <c r="G8" s="220"/>
      <c r="H8" s="221"/>
      <c r="I8" s="727"/>
      <c r="K8" s="90"/>
      <c r="L8" s="95"/>
      <c r="M8" s="96" t="s">
        <v>238</v>
      </c>
      <c r="N8" s="97" t="s">
        <v>239</v>
      </c>
      <c r="O8" s="96" t="s">
        <v>240</v>
      </c>
      <c r="P8" s="93"/>
    </row>
    <row r="9" spans="1:16" ht="24.95" customHeight="1">
      <c r="A9" s="222" t="s">
        <v>95</v>
      </c>
      <c r="B9" s="571"/>
      <c r="C9" s="223"/>
      <c r="D9" s="224"/>
      <c r="E9" s="223"/>
      <c r="F9" s="223"/>
      <c r="G9" s="224"/>
      <c r="H9" s="225"/>
      <c r="I9" s="727"/>
      <c r="K9" s="98"/>
      <c r="L9" s="99" t="s">
        <v>241</v>
      </c>
      <c r="M9" s="100"/>
      <c r="N9" s="94"/>
      <c r="O9" s="94"/>
      <c r="P9" s="93"/>
    </row>
    <row r="10" spans="1:16" ht="24.95" customHeight="1">
      <c r="A10" s="69" t="s">
        <v>96</v>
      </c>
      <c r="B10" s="234"/>
      <c r="C10" s="572"/>
      <c r="D10" s="226"/>
      <c r="E10" s="207"/>
      <c r="F10" s="207"/>
      <c r="G10" s="226"/>
      <c r="H10" s="216"/>
      <c r="I10" s="727"/>
      <c r="K10" s="98"/>
      <c r="L10" s="99" t="s">
        <v>242</v>
      </c>
      <c r="M10" s="100"/>
      <c r="N10" s="94"/>
      <c r="O10" s="94"/>
      <c r="P10" s="93"/>
    </row>
    <row r="11" spans="1:16" ht="24.95" customHeight="1">
      <c r="A11" s="69" t="s">
        <v>97</v>
      </c>
      <c r="B11" s="227">
        <f>1-B10</f>
        <v>1</v>
      </c>
      <c r="C11" s="572"/>
      <c r="D11" s="1" t="s">
        <v>98</v>
      </c>
      <c r="E11" s="1"/>
      <c r="F11" s="1"/>
      <c r="G11" s="1"/>
      <c r="H11" s="217"/>
      <c r="I11" s="727"/>
      <c r="K11" s="98"/>
      <c r="L11" s="99" t="s">
        <v>243</v>
      </c>
      <c r="M11" s="100"/>
      <c r="N11" s="94"/>
      <c r="O11" s="94"/>
      <c r="P11" s="93"/>
    </row>
    <row r="12" spans="1:16" ht="24.95" customHeight="1">
      <c r="A12" s="69" t="s">
        <v>99</v>
      </c>
      <c r="B12" s="235"/>
      <c r="C12" s="207"/>
      <c r="H12" s="217"/>
      <c r="I12" s="727"/>
      <c r="K12" s="98"/>
      <c r="L12" s="99" t="s">
        <v>244</v>
      </c>
      <c r="M12" s="100"/>
      <c r="N12" s="94"/>
      <c r="O12" s="94"/>
      <c r="P12" s="93"/>
    </row>
    <row r="13" spans="1:16" ht="24.95" customHeight="1">
      <c r="A13" s="96" t="s">
        <v>437</v>
      </c>
      <c r="B13" s="235"/>
      <c r="C13" s="570" t="s">
        <v>94</v>
      </c>
      <c r="H13" s="217"/>
      <c r="I13" s="727"/>
      <c r="K13" s="90"/>
      <c r="L13" s="698"/>
      <c r="M13" s="699"/>
      <c r="N13" s="700"/>
      <c r="O13" s="700"/>
      <c r="P13" s="93"/>
    </row>
    <row r="14" spans="1:16" ht="24.95" customHeight="1">
      <c r="A14" s="218"/>
      <c r="B14" s="572"/>
      <c r="C14" s="572"/>
      <c r="D14" s="207"/>
      <c r="E14" s="207"/>
      <c r="F14" s="207"/>
      <c r="G14" s="207"/>
      <c r="H14" s="217"/>
      <c r="I14" s="727"/>
      <c r="K14" s="90"/>
      <c r="L14" s="92"/>
      <c r="M14" s="101"/>
      <c r="N14" s="92"/>
      <c r="O14" s="92"/>
      <c r="P14" s="93"/>
    </row>
    <row r="15" spans="1:16" ht="24.95" customHeight="1">
      <c r="A15" s="222" t="s">
        <v>100</v>
      </c>
      <c r="B15" s="223"/>
      <c r="C15" s="223"/>
      <c r="D15" s="223"/>
      <c r="E15" s="223"/>
      <c r="F15" s="223"/>
      <c r="G15" s="223"/>
      <c r="H15" s="228"/>
      <c r="I15" s="727"/>
      <c r="K15" s="90"/>
      <c r="L15" s="92"/>
      <c r="M15" s="105" t="s">
        <v>245</v>
      </c>
      <c r="N15" s="106"/>
      <c r="O15" s="102">
        <f>IF(ISNUMBER(N9),(N9*O9+N10*O10+N11*O11+#REF!*#REF!+N12*O12)/SUM(O9:O12),0)</f>
        <v>0</v>
      </c>
      <c r="P15" s="93"/>
    </row>
    <row r="16" spans="1:16" ht="24.95" customHeight="1" thickBot="1">
      <c r="A16" s="229"/>
      <c r="B16" s="887" t="s">
        <v>101</v>
      </c>
      <c r="C16" s="888"/>
      <c r="D16" s="887" t="s">
        <v>102</v>
      </c>
      <c r="E16" s="888"/>
      <c r="F16" s="572"/>
      <c r="G16" s="207"/>
      <c r="H16" s="216"/>
      <c r="I16" s="727"/>
      <c r="K16" s="103"/>
      <c r="L16" s="89"/>
      <c r="M16" s="89"/>
      <c r="N16" s="89"/>
      <c r="O16" s="89"/>
      <c r="P16" s="104"/>
    </row>
    <row r="17" spans="1:29" ht="24.95" customHeight="1">
      <c r="A17" s="69" t="s">
        <v>103</v>
      </c>
      <c r="B17" s="889">
        <f>_xlfn.IFNA(ROUND(IF(COUNTA(B6),0.8*'A 1.5'!B7*VLOOKUP('A 1.5'!B5:D5,Objekttabelle!A2:D7,3,FALSE),'A 1.5'!B7*VLOOKUP('A 1.5'!B5:D5,Objekttabelle!A2:D7,3,FALSE)),0),"-")</f>
        <v>0</v>
      </c>
      <c r="C17" s="890"/>
      <c r="D17" s="891" t="str">
        <f>IFERROR(B17*B10*2*0.8+B17*B11*2*0.45&amp;" m²","-")</f>
        <v>0 m²</v>
      </c>
      <c r="E17" s="891"/>
      <c r="F17" s="573" t="s">
        <v>104</v>
      </c>
      <c r="G17" s="207"/>
      <c r="H17" s="217"/>
      <c r="I17" s="727"/>
    </row>
    <row r="18" spans="1:29" ht="24.95" customHeight="1">
      <c r="A18" s="69" t="s">
        <v>105</v>
      </c>
      <c r="B18" s="889">
        <f>_xlfn.IFNA(ROUND(IF(COUNTA(B6),0.8*'A 1.5'!B7*VLOOKUP('A 1.5'!B5:D5,Objekttabelle!A2:D7,4,FALSE),'A 1.5'!B7*VLOOKUP('A 1.5'!B5:D5,Objekttabelle!A2:D7,4,FALSE)),0),"-")</f>
        <v>0</v>
      </c>
      <c r="C18" s="890"/>
      <c r="D18" s="891" t="str">
        <f>IFERROR(B18*B10*0.8*2+B18*B11*2*0.45&amp;" m²","-")</f>
        <v>0 m²</v>
      </c>
      <c r="E18" s="891"/>
      <c r="F18" s="573" t="s">
        <v>104</v>
      </c>
      <c r="G18" s="207"/>
      <c r="H18" s="217"/>
      <c r="I18" s="727"/>
    </row>
    <row r="19" spans="1:29" s="555" customFormat="1" ht="24.95" customHeight="1">
      <c r="A19" s="553"/>
      <c r="B19" s="574"/>
      <c r="C19" s="574"/>
      <c r="D19" s="574"/>
      <c r="E19" s="574"/>
      <c r="F19" s="575"/>
      <c r="G19" s="207"/>
      <c r="H19" s="217"/>
      <c r="I19" s="727"/>
      <c r="J19" s="554"/>
      <c r="K19" s="554"/>
      <c r="L19" s="207"/>
      <c r="M19" s="207"/>
      <c r="N19" s="207"/>
      <c r="O19" s="207"/>
      <c r="P19" s="207"/>
      <c r="Q19" s="207"/>
      <c r="R19" s="207"/>
      <c r="S19" s="207"/>
      <c r="T19" s="207"/>
      <c r="U19" s="207"/>
      <c r="V19" s="207"/>
      <c r="W19" s="207"/>
      <c r="X19" s="207"/>
      <c r="Y19" s="207"/>
      <c r="Z19" s="207"/>
      <c r="AA19" s="207"/>
      <c r="AB19" s="207"/>
      <c r="AC19" s="207"/>
    </row>
    <row r="20" spans="1:29" s="555" customFormat="1" ht="24.95" customHeight="1">
      <c r="A20" s="222" t="s">
        <v>339</v>
      </c>
      <c r="B20" s="556"/>
      <c r="C20" s="557" t="s">
        <v>340</v>
      </c>
      <c r="D20" s="557" t="s">
        <v>60</v>
      </c>
      <c r="E20" s="558"/>
      <c r="F20" s="556"/>
      <c r="G20" s="556"/>
      <c r="H20" s="559"/>
      <c r="I20" s="727"/>
      <c r="J20" s="207"/>
      <c r="K20" s="207"/>
      <c r="L20" s="207"/>
      <c r="M20" s="207"/>
      <c r="N20" s="207"/>
      <c r="O20" s="207"/>
      <c r="P20" s="207"/>
      <c r="Q20" s="207"/>
      <c r="R20" s="207"/>
      <c r="S20" s="207"/>
      <c r="T20" s="207"/>
      <c r="U20" s="207"/>
      <c r="V20" s="207"/>
      <c r="W20" s="207"/>
      <c r="X20" s="207"/>
      <c r="Y20" s="207"/>
      <c r="Z20" s="207"/>
      <c r="AA20" s="207"/>
      <c r="AB20" s="207"/>
      <c r="AC20" s="207"/>
    </row>
    <row r="21" spans="1:29" s="555" customFormat="1" ht="24.95" customHeight="1">
      <c r="A21" s="873" t="s">
        <v>386</v>
      </c>
      <c r="B21" s="874"/>
      <c r="C21" s="875"/>
      <c r="D21" s="235"/>
      <c r="E21" s="662"/>
      <c r="F21" s="576"/>
      <c r="G21" s="576"/>
      <c r="H21" s="564"/>
      <c r="I21" s="727"/>
      <c r="J21" s="207"/>
      <c r="K21" s="207"/>
      <c r="L21" s="207"/>
      <c r="M21" s="207"/>
      <c r="N21" s="207"/>
      <c r="O21" s="207"/>
      <c r="P21" s="207"/>
      <c r="Q21" s="207"/>
      <c r="R21" s="207"/>
      <c r="S21" s="207"/>
      <c r="T21" s="207"/>
      <c r="U21" s="207"/>
      <c r="V21" s="207"/>
      <c r="W21" s="207"/>
      <c r="X21" s="207"/>
      <c r="Y21" s="207"/>
      <c r="Z21" s="207"/>
      <c r="AA21" s="207"/>
      <c r="AB21" s="207"/>
      <c r="AC21" s="207"/>
    </row>
    <row r="22" spans="1:29" s="555" customFormat="1" ht="28.5" customHeight="1">
      <c r="A22" s="892" t="s">
        <v>385</v>
      </c>
      <c r="B22" s="893"/>
      <c r="C22" s="560">
        <v>5</v>
      </c>
      <c r="D22" s="664"/>
      <c r="E22" s="663" t="s">
        <v>394</v>
      </c>
      <c r="F22" s="563" t="str">
        <f>IF(ISNUMBER(D21),ROUNDUP(IF(D21&gt;10,D21/10,1),0),"")</f>
        <v/>
      </c>
      <c r="G22" s="576" t="str">
        <f>IF(F22&lt;=1,"Lademöglichkeit","Lademöglichkeiten")</f>
        <v>Lademöglichkeiten</v>
      </c>
      <c r="H22" s="658" t="s">
        <v>393</v>
      </c>
      <c r="I22" s="729"/>
      <c r="J22" s="207"/>
      <c r="K22" s="207"/>
      <c r="L22" s="207"/>
      <c r="M22" s="207"/>
      <c r="N22" s="207"/>
      <c r="O22" s="207"/>
      <c r="P22" s="207"/>
      <c r="Q22" s="207"/>
      <c r="R22" s="207"/>
      <c r="S22" s="207"/>
      <c r="T22" s="207"/>
      <c r="U22" s="207"/>
      <c r="V22" s="207"/>
      <c r="W22" s="207"/>
      <c r="X22" s="207"/>
      <c r="Y22" s="207"/>
      <c r="Z22" s="207"/>
      <c r="AA22" s="207"/>
      <c r="AB22" s="207"/>
      <c r="AC22" s="207"/>
    </row>
    <row r="23" spans="1:29" s="555" customFormat="1" ht="30" customHeight="1">
      <c r="A23" s="892" t="s">
        <v>341</v>
      </c>
      <c r="B23" s="893"/>
      <c r="C23" s="561">
        <v>5</v>
      </c>
      <c r="D23" s="664"/>
      <c r="E23" s="663" t="s">
        <v>394</v>
      </c>
      <c r="F23" s="563" t="str">
        <f>IF(ISNUMBER(B12),ROUNDUP(IF(B12&gt;20,B12/20,1),0),"")</f>
        <v/>
      </c>
      <c r="G23" s="576" t="str">
        <f>IF(F23&lt;=1,"Lademöglichkeit","Lademöglichkeiten")</f>
        <v>Lademöglichkeiten</v>
      </c>
      <c r="H23" s="658" t="s">
        <v>387</v>
      </c>
      <c r="I23" s="729"/>
      <c r="J23" s="207"/>
      <c r="K23" s="207"/>
      <c r="L23" s="207"/>
      <c r="M23" s="207"/>
      <c r="N23" s="207"/>
      <c r="O23" s="207"/>
      <c r="P23" s="207"/>
      <c r="Q23" s="207"/>
      <c r="R23" s="207"/>
      <c r="S23" s="207"/>
      <c r="T23" s="207"/>
      <c r="U23" s="207"/>
      <c r="V23" s="207"/>
      <c r="W23" s="207"/>
      <c r="X23" s="207"/>
      <c r="Y23" s="207"/>
      <c r="Z23" s="207"/>
      <c r="AA23" s="207"/>
      <c r="AB23" s="207"/>
      <c r="AC23" s="207"/>
    </row>
    <row r="24" spans="1:29" s="555" customFormat="1" ht="24.95" customHeight="1">
      <c r="A24" s="894" t="s">
        <v>57</v>
      </c>
      <c r="B24" s="895"/>
      <c r="C24" s="562" t="s">
        <v>87</v>
      </c>
      <c r="D24" s="563" t="str">
        <f>IF(OR(ISNUMBER(D22),ISNUMBER(D23)), SUM(D22,D23),"")</f>
        <v/>
      </c>
      <c r="E24" s="574"/>
      <c r="F24" s="576"/>
      <c r="G24" s="576"/>
      <c r="H24" s="564"/>
      <c r="I24" s="727"/>
      <c r="J24" s="207"/>
      <c r="K24" s="207"/>
      <c r="L24" s="207"/>
      <c r="M24" s="207"/>
      <c r="N24" s="207"/>
      <c r="O24" s="207"/>
      <c r="P24" s="207"/>
      <c r="Q24" s="207"/>
      <c r="R24" s="207"/>
      <c r="S24" s="207"/>
      <c r="T24" s="207"/>
      <c r="U24" s="207"/>
      <c r="V24" s="207"/>
      <c r="W24" s="207"/>
      <c r="X24" s="207"/>
      <c r="Y24" s="207"/>
      <c r="Z24" s="207"/>
      <c r="AA24" s="207"/>
      <c r="AB24" s="207"/>
      <c r="AC24" s="207"/>
    </row>
    <row r="25" spans="1:29" s="555" customFormat="1" ht="24.95" customHeight="1">
      <c r="A25" s="565"/>
      <c r="B25" s="566"/>
      <c r="C25" s="567"/>
      <c r="D25" s="207"/>
      <c r="E25" s="574"/>
      <c r="F25" s="576"/>
      <c r="G25" s="576"/>
      <c r="H25" s="564"/>
      <c r="I25" s="727"/>
      <c r="J25" s="554"/>
      <c r="K25" s="554"/>
      <c r="L25" s="207"/>
      <c r="M25" s="207"/>
      <c r="N25" s="207"/>
      <c r="O25" s="207"/>
      <c r="P25" s="207"/>
      <c r="Q25" s="207"/>
      <c r="R25" s="207"/>
      <c r="S25" s="207"/>
      <c r="T25" s="207"/>
      <c r="U25" s="207"/>
      <c r="V25" s="207"/>
      <c r="W25" s="207"/>
      <c r="X25" s="207"/>
      <c r="Y25" s="207"/>
      <c r="Z25" s="207"/>
      <c r="AA25" s="207"/>
      <c r="AB25" s="207"/>
      <c r="AC25" s="207"/>
    </row>
    <row r="26" spans="1:29" ht="24.95" customHeight="1">
      <c r="A26" s="222" t="s">
        <v>106</v>
      </c>
      <c r="B26" s="230"/>
      <c r="C26" s="230"/>
      <c r="D26" s="230"/>
      <c r="E26" s="230"/>
      <c r="F26" s="568"/>
      <c r="G26" s="569"/>
      <c r="H26" s="231"/>
      <c r="I26" s="727"/>
    </row>
    <row r="27" spans="1:29" ht="24.95" customHeight="1">
      <c r="A27" s="880" t="s">
        <v>107</v>
      </c>
      <c r="B27" s="881"/>
      <c r="C27" s="882"/>
      <c r="D27" s="232">
        <f>IF(B13="x",2.5,5)</f>
        <v>5</v>
      </c>
      <c r="E27" s="577"/>
      <c r="F27" s="226"/>
      <c r="G27" s="226"/>
      <c r="H27" s="217"/>
      <c r="I27" s="727"/>
    </row>
    <row r="28" spans="1:29" ht="24.95" customHeight="1">
      <c r="A28" s="883" t="s">
        <v>108</v>
      </c>
      <c r="B28" s="881"/>
      <c r="C28" s="882"/>
      <c r="D28" s="232">
        <f>IF(B13="x",10,20)</f>
        <v>20</v>
      </c>
      <c r="E28" s="898"/>
      <c r="F28" s="899"/>
      <c r="G28" s="899"/>
      <c r="H28" s="217"/>
      <c r="I28" s="727"/>
    </row>
    <row r="29" spans="1:29" ht="24.95" hidden="1" customHeight="1">
      <c r="A29" s="896"/>
      <c r="B29" s="897"/>
      <c r="C29" s="897"/>
      <c r="D29" s="719" t="str">
        <f>IF(ISNUMBER(B12),IF(B12&lt;B17,0,IF(B12&gt;B18,20,D27+(D28-D27)/(B18-B17)*(B12-B17))),"")</f>
        <v/>
      </c>
      <c r="E29" s="719" t="str">
        <f>IF(B13="X",D29/2,D29)</f>
        <v/>
      </c>
      <c r="H29" s="217"/>
      <c r="I29" s="727"/>
    </row>
    <row r="30" spans="1:29" ht="24.95" customHeight="1">
      <c r="A30" s="871" t="s">
        <v>109</v>
      </c>
      <c r="B30" s="872"/>
      <c r="C30" s="872"/>
      <c r="D30" s="646" t="str">
        <f>IF(B13="x",E29,D29)</f>
        <v/>
      </c>
      <c r="G30" s="720"/>
      <c r="H30" s="217"/>
      <c r="I30" s="727"/>
    </row>
    <row r="31" spans="1:29" ht="24.95" customHeight="1" thickBot="1">
      <c r="A31" s="884" t="s">
        <v>342</v>
      </c>
      <c r="B31" s="885"/>
      <c r="C31" s="886"/>
      <c r="D31" s="579">
        <f>SUM(D24,D30)</f>
        <v>0</v>
      </c>
      <c r="E31" s="209"/>
      <c r="F31" s="208"/>
      <c r="G31" s="208"/>
      <c r="H31" s="578"/>
      <c r="I31" s="727"/>
    </row>
    <row r="32" spans="1:29" ht="24.95" customHeight="1">
      <c r="A32" s="207"/>
      <c r="B32" s="207"/>
      <c r="C32" s="207"/>
      <c r="D32" s="207"/>
      <c r="E32" s="207"/>
      <c r="F32" s="207"/>
      <c r="G32" s="207"/>
      <c r="H32" s="207"/>
    </row>
    <row r="33" spans="1:8" ht="24.95" customHeight="1">
      <c r="A33" s="207"/>
      <c r="B33" s="207"/>
      <c r="C33" s="207"/>
      <c r="D33" s="207"/>
      <c r="E33" s="207"/>
      <c r="F33" s="207"/>
      <c r="G33" s="207"/>
      <c r="H33" s="207"/>
    </row>
    <row r="34" spans="1:8" ht="24.95" customHeight="1"/>
    <row r="35" spans="1:8" ht="24.95" customHeight="1"/>
    <row r="36" spans="1:8" ht="24.95" customHeight="1"/>
    <row r="37" spans="1:8" ht="24.95" customHeight="1"/>
    <row r="38" spans="1:8" ht="9" customHeight="1"/>
    <row r="39" spans="1:8" ht="6" customHeight="1"/>
  </sheetData>
  <sheetProtection algorithmName="SHA-512" hashValue="mCjtDmEWD6OFa2KLGalyg9lfgcqfPR7HTGfEPnrMO9CBYIvJTh3CfoB94v90lFbiBEHNYx2ZAP1egr8w/ugtNQ==" saltValue="o3abmjl47C6NVSPkb1Wwyg==" spinCount="100000" sheet="1" selectLockedCells="1"/>
  <mergeCells count="18">
    <mergeCell ref="A31:C31"/>
    <mergeCell ref="B16:C16"/>
    <mergeCell ref="D16:E16"/>
    <mergeCell ref="B17:C17"/>
    <mergeCell ref="D17:E17"/>
    <mergeCell ref="B18:C18"/>
    <mergeCell ref="D18:E18"/>
    <mergeCell ref="A22:B22"/>
    <mergeCell ref="A23:B23"/>
    <mergeCell ref="A24:B24"/>
    <mergeCell ref="A29:C29"/>
    <mergeCell ref="E28:G28"/>
    <mergeCell ref="A30:C30"/>
    <mergeCell ref="A21:C21"/>
    <mergeCell ref="B4:D4"/>
    <mergeCell ref="B5:D5"/>
    <mergeCell ref="A27:C27"/>
    <mergeCell ref="A28:C28"/>
  </mergeCells>
  <dataValidations count="1">
    <dataValidation type="list" allowBlank="1" showInputMessage="1" showErrorMessage="1" sqref="D22:D23" xr:uid="{00000000-0002-0000-0400-000000000000}">
      <formula1>"0,5"</formula1>
    </dataValidation>
  </dataValidations>
  <pageMargins left="0.59055118110236238" right="0.59055118110236238" top="0.59055118110236238" bottom="0.59055118110236238" header="0.31496062992125984" footer="0.31496062992125984"/>
  <pageSetup paperSize="8" scale="4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Objekttabelle!$A$2:$A$8</xm:f>
          </x14:formula1>
          <xm:sqref>B5:D5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42578125" defaultRowHeight="15"/>
  <cols>
    <col min="1" max="1" width="73.85546875" style="72" customWidth="1"/>
    <col min="2" max="2" width="45" style="72" customWidth="1"/>
    <col min="3" max="4" width="9.5703125" style="72" bestFit="1" customWidth="1"/>
    <col min="5" max="16384" width="11.42578125" style="72"/>
  </cols>
  <sheetData>
    <row r="1" spans="1:4">
      <c r="A1" s="73" t="s">
        <v>91</v>
      </c>
      <c r="B1" s="73" t="s">
        <v>199</v>
      </c>
      <c r="C1" s="73" t="s">
        <v>204</v>
      </c>
      <c r="D1" s="73" t="s">
        <v>205</v>
      </c>
    </row>
    <row r="2" spans="1:4">
      <c r="A2" s="74" t="s">
        <v>110</v>
      </c>
      <c r="B2" s="681" t="s">
        <v>418</v>
      </c>
      <c r="C2" s="88">
        <f>1/95</f>
        <v>1.0526315789473684E-2</v>
      </c>
      <c r="D2" s="88">
        <f>1/80</f>
        <v>1.2500000000000001E-2</v>
      </c>
    </row>
    <row r="3" spans="1:4">
      <c r="A3" s="82" t="s">
        <v>194</v>
      </c>
      <c r="B3" s="75" t="s">
        <v>200</v>
      </c>
      <c r="C3" s="88">
        <v>5.25</v>
      </c>
      <c r="D3" s="88">
        <v>6</v>
      </c>
    </row>
    <row r="4" spans="1:4">
      <c r="A4" s="82" t="s">
        <v>195</v>
      </c>
      <c r="B4" s="75" t="s">
        <v>201</v>
      </c>
      <c r="C4" s="88">
        <f>1/2.85</f>
        <v>0.35087719298245612</v>
      </c>
      <c r="D4" s="88">
        <f>1/2.4</f>
        <v>0.41666666666666669</v>
      </c>
    </row>
    <row r="5" spans="1:4">
      <c r="A5" s="82" t="s">
        <v>196</v>
      </c>
      <c r="B5" s="75" t="s">
        <v>201</v>
      </c>
      <c r="C5" s="88">
        <f>1/4.75</f>
        <v>0.21052631578947367</v>
      </c>
      <c r="D5" s="88">
        <f>1/4</f>
        <v>0.25</v>
      </c>
    </row>
    <row r="6" spans="1:4">
      <c r="A6" s="82" t="s">
        <v>197</v>
      </c>
      <c r="B6" s="75" t="s">
        <v>202</v>
      </c>
      <c r="C6" s="88">
        <f>1/9.5</f>
        <v>0.10526315789473684</v>
      </c>
      <c r="D6" s="88">
        <f>1/8</f>
        <v>0.125</v>
      </c>
    </row>
    <row r="7" spans="1:4">
      <c r="A7" s="82" t="s">
        <v>198</v>
      </c>
      <c r="B7" s="75" t="s">
        <v>203</v>
      </c>
      <c r="C7" s="88">
        <f>1/9.5</f>
        <v>0.10526315789473684</v>
      </c>
      <c r="D7" s="88">
        <f>1/8</f>
        <v>0.125</v>
      </c>
    </row>
    <row r="10" spans="1:4" ht="15.75" thickBot="1">
      <c r="A10" s="83"/>
    </row>
    <row r="11" spans="1:4">
      <c r="A11" s="84" t="s">
        <v>206</v>
      </c>
    </row>
    <row r="12" spans="1:4">
      <c r="A12" s="680" t="s">
        <v>415</v>
      </c>
    </row>
    <row r="13" spans="1:4">
      <c r="A13" s="680" t="s">
        <v>416</v>
      </c>
    </row>
    <row r="14" spans="1:4">
      <c r="A14" s="680" t="s">
        <v>417</v>
      </c>
    </row>
    <row r="15" spans="1:4">
      <c r="A15" s="85"/>
    </row>
    <row r="16" spans="1:4">
      <c r="A16" s="86" t="s">
        <v>207</v>
      </c>
    </row>
    <row r="17" spans="1:1">
      <c r="A17" s="680" t="s">
        <v>413</v>
      </c>
    </row>
    <row r="18" spans="1:1">
      <c r="A18" s="85" t="s">
        <v>208</v>
      </c>
    </row>
    <row r="19" spans="1:1">
      <c r="A19" s="85" t="s">
        <v>209</v>
      </c>
    </row>
    <row r="20" spans="1:1">
      <c r="A20" s="85"/>
    </row>
    <row r="21" spans="1:1">
      <c r="A21" s="86" t="s">
        <v>210</v>
      </c>
    </row>
    <row r="22" spans="1:1">
      <c r="A22" s="680" t="s">
        <v>412</v>
      </c>
    </row>
    <row r="23" spans="1:1">
      <c r="A23" s="85" t="s">
        <v>211</v>
      </c>
    </row>
    <row r="24" spans="1:1">
      <c r="A24" s="85" t="s">
        <v>212</v>
      </c>
    </row>
    <row r="25" spans="1:1">
      <c r="A25" s="85"/>
    </row>
    <row r="26" spans="1:1">
      <c r="A26" s="86" t="s">
        <v>213</v>
      </c>
    </row>
    <row r="27" spans="1:1">
      <c r="A27" s="680" t="s">
        <v>411</v>
      </c>
    </row>
    <row r="28" spans="1:1">
      <c r="A28" s="85" t="s">
        <v>214</v>
      </c>
    </row>
    <row r="29" spans="1:1">
      <c r="A29" s="85" t="s">
        <v>215</v>
      </c>
    </row>
    <row r="30" spans="1:1">
      <c r="A30" s="85"/>
    </row>
    <row r="31" spans="1:1">
      <c r="A31" s="86" t="s">
        <v>216</v>
      </c>
    </row>
    <row r="32" spans="1:1">
      <c r="A32" s="680" t="s">
        <v>410</v>
      </c>
    </row>
    <row r="33" spans="1:1">
      <c r="A33" s="85" t="s">
        <v>217</v>
      </c>
    </row>
    <row r="34" spans="1:1">
      <c r="A34" s="85" t="s">
        <v>218</v>
      </c>
    </row>
    <row r="35" spans="1:1">
      <c r="A35" s="85"/>
    </row>
    <row r="36" spans="1:1">
      <c r="A36" s="86" t="s">
        <v>219</v>
      </c>
    </row>
    <row r="37" spans="1:1">
      <c r="A37" s="680" t="s">
        <v>414</v>
      </c>
    </row>
    <row r="38" spans="1:1">
      <c r="A38" s="85" t="s">
        <v>220</v>
      </c>
    </row>
    <row r="39" spans="1:1">
      <c r="A39" s="85" t="s">
        <v>221</v>
      </c>
    </row>
    <row r="40" spans="1:1" ht="15.75" thickBot="1">
      <c r="A40" s="87"/>
    </row>
  </sheetData>
  <pageMargins left="0.7" right="0.7" top="0.78740157500000008" bottom="0.78740157500000008"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3"/>
  <sheetViews>
    <sheetView workbookViewId="0">
      <selection activeCell="F4" sqref="F4:F6"/>
    </sheetView>
  </sheetViews>
  <sheetFormatPr baseColWidth="10" defaultColWidth="11.42578125" defaultRowHeight="12.75"/>
  <cols>
    <col min="1" max="1" width="37.42578125" style="108" customWidth="1"/>
    <col min="2" max="2" width="84.28515625" style="108" customWidth="1"/>
    <col min="3" max="3" width="10.28515625" style="108" customWidth="1"/>
    <col min="4" max="4" width="11.7109375" style="117" customWidth="1"/>
    <col min="5" max="5" width="0.140625" style="108" customWidth="1"/>
    <col min="6" max="6" width="30.7109375" style="730" customWidth="1"/>
    <col min="7" max="16384" width="11.42578125" style="108"/>
  </cols>
  <sheetData>
    <row r="1" spans="1:6" ht="24.75" customHeight="1">
      <c r="A1" s="900" t="s">
        <v>428</v>
      </c>
      <c r="B1" s="901"/>
      <c r="C1" s="901"/>
      <c r="D1" s="901"/>
    </row>
    <row r="2" spans="1:6" ht="7.5" customHeight="1" thickBot="1">
      <c r="A2" s="118"/>
      <c r="B2" s="118"/>
      <c r="C2" s="118"/>
      <c r="D2" s="119"/>
    </row>
    <row r="3" spans="1:6" s="110" customFormat="1" ht="41.25" customHeight="1">
      <c r="A3" s="120" t="s">
        <v>58</v>
      </c>
      <c r="B3" s="121" t="s">
        <v>56</v>
      </c>
      <c r="C3" s="122" t="s">
        <v>247</v>
      </c>
      <c r="D3" s="123" t="s">
        <v>23</v>
      </c>
      <c r="F3" s="753" t="s">
        <v>24</v>
      </c>
    </row>
    <row r="4" spans="1:6" ht="39.75">
      <c r="A4" s="124" t="s">
        <v>248</v>
      </c>
      <c r="B4" s="584" t="s">
        <v>380</v>
      </c>
      <c r="C4" s="113">
        <v>20</v>
      </c>
      <c r="D4" s="691"/>
      <c r="E4" s="125">
        <v>0</v>
      </c>
      <c r="F4" s="731"/>
    </row>
    <row r="5" spans="1:6" ht="49.5" customHeight="1">
      <c r="A5" s="124" t="s">
        <v>249</v>
      </c>
      <c r="B5" s="701" t="s">
        <v>438</v>
      </c>
      <c r="C5" s="113">
        <v>10</v>
      </c>
      <c r="D5" s="692"/>
      <c r="E5" s="125">
        <v>10</v>
      </c>
      <c r="F5" s="731"/>
    </row>
    <row r="6" spans="1:6" ht="30" customHeight="1">
      <c r="A6" s="124" t="s">
        <v>250</v>
      </c>
      <c r="B6" s="112" t="s">
        <v>388</v>
      </c>
      <c r="C6" s="113" t="s">
        <v>430</v>
      </c>
      <c r="D6" s="721"/>
      <c r="E6" s="125">
        <v>0</v>
      </c>
      <c r="F6" s="731"/>
    </row>
    <row r="7" spans="1:6" ht="24.95" customHeight="1" thickBot="1">
      <c r="A7" s="902" t="s">
        <v>57</v>
      </c>
      <c r="B7" s="903"/>
      <c r="C7" s="114"/>
      <c r="D7" s="115">
        <f>IF(SUM(D4:D6)&lt;=30,SUM(D4:D6),30)</f>
        <v>0</v>
      </c>
      <c r="E7" s="116">
        <v>20</v>
      </c>
      <c r="F7" s="732"/>
    </row>
    <row r="8" spans="1:6" ht="24.95" customHeight="1">
      <c r="A8" s="904"/>
      <c r="B8" s="904"/>
      <c r="C8" s="174"/>
    </row>
    <row r="9" spans="1:6" ht="70.5" customHeight="1">
      <c r="A9" s="905" t="s">
        <v>419</v>
      </c>
      <c r="B9" s="906"/>
      <c r="C9" s="176"/>
    </row>
    <row r="10" spans="1:6" ht="38.25" customHeight="1"/>
    <row r="11" spans="1:6" ht="24.95" customHeight="1"/>
    <row r="12" spans="1:6" s="116" customFormat="1" ht="32.25" customHeight="1">
      <c r="A12" s="108"/>
      <c r="B12" s="108"/>
      <c r="C12" s="108"/>
      <c r="D12" s="117"/>
      <c r="E12" s="108"/>
      <c r="F12" s="730"/>
    </row>
    <row r="13" spans="1:6" ht="14.25" customHeight="1"/>
  </sheetData>
  <sheetProtection algorithmName="SHA-512" hashValue="GbPSF2Ek4FBTXEC7z6PHs/y3oFQ6V6rFZJN9TFLaHWU8MiH1gGpDTDiklb1UkdZOOA/M/qderzwXCmviwWp9Rg==" saltValue="YsF1CFMBT4TVy6S/v+dpMw==" spinCount="100000" sheet="1" selectLockedCells="1"/>
  <mergeCells count="4">
    <mergeCell ref="A1:D1"/>
    <mergeCell ref="A7:B7"/>
    <mergeCell ref="A8:B8"/>
    <mergeCell ref="A9:B9"/>
  </mergeCells>
  <dataValidations count="3">
    <dataValidation type="list" allowBlank="1" showInputMessage="1" showErrorMessage="1" errorTitle="Falscher Wert!" error="Bitte geben Sie die Zahl 0 oder 1 ein." sqref="D5" xr:uid="{00000000-0002-0000-0600-000000000000}">
      <formula1>$E$4:$E$5</formula1>
    </dataValidation>
    <dataValidation type="list" allowBlank="1" showDropDown="1" showInputMessage="1" showErrorMessage="1" errorTitle="Falscher Wert!" error="Bitte geben Sie die Zahl 0 oder 1 ein." sqref="D6" xr:uid="{C1884BFA-DE79-4D54-85A9-5BD2A505621F}">
      <formula1>$E$4:$E$5</formula1>
    </dataValidation>
    <dataValidation type="list" allowBlank="1" showInputMessage="1" showErrorMessage="1" errorTitle="Falscher Wert!" error="Bitte geben Sie die Zahl 0 oder 1 ein." sqref="D4" xr:uid="{0CD1447E-5A8C-48A9-9BBD-C90DD1AF4A61}">
      <formula1>$E$6:$E$7</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7"/>
  <sheetViews>
    <sheetView workbookViewId="0">
      <selection activeCell="I4" sqref="I4:I14"/>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8" width="11.42578125" hidden="1" customWidth="1"/>
    <col min="9" max="9" width="40.85546875" style="5" customWidth="1"/>
  </cols>
  <sheetData>
    <row r="1" spans="1:10" ht="21.75" customHeight="1">
      <c r="A1" s="806" t="s">
        <v>429</v>
      </c>
      <c r="B1" s="806"/>
      <c r="C1" s="806"/>
      <c r="D1" s="806"/>
      <c r="E1" s="806"/>
      <c r="F1" s="806"/>
      <c r="G1" s="806"/>
      <c r="H1" s="806"/>
      <c r="I1" s="806"/>
      <c r="J1" s="806"/>
    </row>
    <row r="2" spans="1:10" ht="13.5" thickBot="1"/>
    <row r="3" spans="1:10" ht="26.1" customHeight="1">
      <c r="A3" s="236" t="s">
        <v>73</v>
      </c>
      <c r="B3" s="237" t="s">
        <v>74</v>
      </c>
      <c r="C3" s="237" t="s">
        <v>75</v>
      </c>
      <c r="D3" s="238" t="s">
        <v>309</v>
      </c>
      <c r="E3" s="201" t="s">
        <v>60</v>
      </c>
      <c r="I3" s="541" t="s">
        <v>24</v>
      </c>
    </row>
    <row r="4" spans="1:10" ht="26.1" customHeight="1">
      <c r="A4" s="909" t="s">
        <v>371</v>
      </c>
      <c r="B4" s="758" t="s">
        <v>450</v>
      </c>
      <c r="C4" s="239"/>
      <c r="D4" s="240">
        <v>6</v>
      </c>
      <c r="E4" s="910"/>
      <c r="F4" s="915">
        <v>0</v>
      </c>
      <c r="G4" s="914">
        <v>3</v>
      </c>
      <c r="H4" s="913">
        <v>6</v>
      </c>
      <c r="I4" s="249"/>
    </row>
    <row r="5" spans="1:10" ht="38.25" customHeight="1">
      <c r="A5" s="908"/>
      <c r="B5" s="757" t="s">
        <v>451</v>
      </c>
      <c r="C5" s="239"/>
      <c r="D5" s="240">
        <v>3</v>
      </c>
      <c r="E5" s="911"/>
      <c r="F5" s="915"/>
      <c r="G5" s="914"/>
      <c r="H5" s="913"/>
      <c r="I5" s="249"/>
    </row>
    <row r="6" spans="1:10" ht="26.1" customHeight="1">
      <c r="A6" s="908"/>
      <c r="B6" s="239" t="s">
        <v>452</v>
      </c>
      <c r="C6" s="239"/>
      <c r="D6" s="240">
        <v>0</v>
      </c>
      <c r="E6" s="912"/>
      <c r="F6" s="915"/>
      <c r="G6" s="914"/>
      <c r="H6" s="913"/>
      <c r="I6" s="249"/>
    </row>
    <row r="7" spans="1:10" ht="26.1" customHeight="1">
      <c r="A7" s="908"/>
      <c r="B7" s="241" t="s">
        <v>222</v>
      </c>
      <c r="C7" s="241"/>
      <c r="D7" s="461" t="s">
        <v>305</v>
      </c>
      <c r="E7" s="202">
        <f>SUM(E4:E6)</f>
        <v>0</v>
      </c>
      <c r="I7" s="249"/>
    </row>
    <row r="8" spans="1:10" ht="26.1" customHeight="1">
      <c r="A8" s="908" t="s">
        <v>223</v>
      </c>
      <c r="B8" s="239" t="s">
        <v>224</v>
      </c>
      <c r="C8" s="242" t="s">
        <v>308</v>
      </c>
      <c r="D8" s="243">
        <v>3</v>
      </c>
      <c r="E8" s="248"/>
      <c r="F8">
        <v>0</v>
      </c>
      <c r="G8">
        <v>3</v>
      </c>
      <c r="I8" s="249"/>
    </row>
    <row r="9" spans="1:10" ht="26.1" customHeight="1">
      <c r="A9" s="908"/>
      <c r="B9" s="241" t="s">
        <v>225</v>
      </c>
      <c r="C9" s="241"/>
      <c r="D9" s="203" t="s">
        <v>306</v>
      </c>
      <c r="E9" s="202">
        <f>E8</f>
        <v>0</v>
      </c>
      <c r="I9" s="249"/>
    </row>
    <row r="10" spans="1:10" ht="26.1" customHeight="1">
      <c r="A10" s="908" t="s">
        <v>226</v>
      </c>
      <c r="B10" s="239" t="s">
        <v>227</v>
      </c>
      <c r="C10" s="239" t="s">
        <v>228</v>
      </c>
      <c r="D10" s="240">
        <v>2</v>
      </c>
      <c r="E10" s="248"/>
      <c r="F10">
        <v>0</v>
      </c>
      <c r="G10">
        <v>2</v>
      </c>
      <c r="I10" s="249"/>
    </row>
    <row r="11" spans="1:10" ht="26.1" customHeight="1">
      <c r="A11" s="908"/>
      <c r="B11" s="241" t="s">
        <v>229</v>
      </c>
      <c r="C11" s="241"/>
      <c r="D11" s="244" t="s">
        <v>307</v>
      </c>
      <c r="E11" s="202">
        <f>E10</f>
        <v>0</v>
      </c>
      <c r="I11" s="249"/>
    </row>
    <row r="12" spans="1:10" ht="26.1" customHeight="1">
      <c r="A12" s="908" t="s">
        <v>230</v>
      </c>
      <c r="B12" s="245" t="s">
        <v>231</v>
      </c>
      <c r="C12" s="239" t="s">
        <v>304</v>
      </c>
      <c r="D12" s="240">
        <v>2</v>
      </c>
      <c r="E12" s="248"/>
      <c r="F12">
        <v>0</v>
      </c>
      <c r="G12">
        <v>2</v>
      </c>
      <c r="I12" s="249"/>
    </row>
    <row r="13" spans="1:10" ht="26.1" customHeight="1">
      <c r="A13" s="908"/>
      <c r="B13" s="245" t="s">
        <v>232</v>
      </c>
      <c r="C13" s="239" t="s">
        <v>228</v>
      </c>
      <c r="D13" s="240">
        <v>2</v>
      </c>
      <c r="E13" s="248"/>
      <c r="F13">
        <v>0</v>
      </c>
      <c r="G13">
        <v>2</v>
      </c>
      <c r="I13" s="249"/>
    </row>
    <row r="14" spans="1:10" ht="26.1" customHeight="1">
      <c r="A14" s="908"/>
      <c r="B14" s="241" t="s">
        <v>233</v>
      </c>
      <c r="C14" s="241"/>
      <c r="D14" s="244" t="s">
        <v>234</v>
      </c>
      <c r="E14" s="202">
        <f>SUM(E12:E13)</f>
        <v>0</v>
      </c>
      <c r="I14" s="249"/>
    </row>
    <row r="15" spans="1:10" ht="26.1" customHeight="1" thickBot="1">
      <c r="A15" s="193" t="s">
        <v>57</v>
      </c>
      <c r="B15" s="194"/>
      <c r="C15" s="206"/>
      <c r="D15" s="194"/>
      <c r="E15" s="195">
        <f>IF(SUM(E7,E9,E11,E14)&lt;15,SUM(E7,E9,E11,E14),15)</f>
        <v>0</v>
      </c>
      <c r="I15" s="907"/>
    </row>
    <row r="16" spans="1:10">
      <c r="A16" s="246"/>
      <c r="I16" s="907"/>
    </row>
    <row r="17" spans="9:9">
      <c r="I17" s="191"/>
    </row>
    <row r="18" spans="9:9">
      <c r="I18" s="191"/>
    </row>
    <row r="19" spans="9:9">
      <c r="I19" s="191"/>
    </row>
    <row r="20" spans="9:9">
      <c r="I20" s="191"/>
    </row>
    <row r="21" spans="9:9">
      <c r="I21" s="191"/>
    </row>
    <row r="22" spans="9:9">
      <c r="I22" s="191"/>
    </row>
    <row r="23" spans="9:9">
      <c r="I23" s="191"/>
    </row>
    <row r="24" spans="9:9">
      <c r="I24" s="191"/>
    </row>
    <row r="25" spans="9:9">
      <c r="I25" s="191"/>
    </row>
    <row r="26" spans="9:9">
      <c r="I26" s="191"/>
    </row>
    <row r="27" spans="9:9" ht="15">
      <c r="I27" s="697"/>
    </row>
  </sheetData>
  <sheetProtection algorithmName="SHA-512" hashValue="q3OPhU02M4Uo90Kg6q27Uj+OSzfaVUbz7jQ4vzpbKRDfwgeqtebL4B/EK9irdnljVDamX6GO0mTrR2IcYkJemA==" saltValue="P9YGu+SFR3laWBGD1+N2xg==" spinCount="100000" sheet="1" selectLockedCells="1"/>
  <mergeCells count="10">
    <mergeCell ref="I15:I16"/>
    <mergeCell ref="A1:J1"/>
    <mergeCell ref="A10:A11"/>
    <mergeCell ref="A12:A14"/>
    <mergeCell ref="A4:A7"/>
    <mergeCell ref="A8:A9"/>
    <mergeCell ref="E4:E6"/>
    <mergeCell ref="H4:H6"/>
    <mergeCell ref="G4:G6"/>
    <mergeCell ref="F4:F6"/>
  </mergeCells>
  <dataValidations disablePrompts="1"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12"/>
  <sheetViews>
    <sheetView zoomScaleNormal="100" workbookViewId="0">
      <selection activeCell="D4" sqref="D4"/>
    </sheetView>
  </sheetViews>
  <sheetFormatPr baseColWidth="10" defaultColWidth="11.42578125" defaultRowHeight="12.75"/>
  <cols>
    <col min="1" max="1" width="37.42578125" style="176" customWidth="1"/>
    <col min="2" max="2" width="78.7109375" style="176" customWidth="1"/>
    <col min="3" max="3" width="10.28515625" style="176" customWidth="1"/>
    <col min="4" max="4" width="11" style="591" customWidth="1"/>
    <col min="5" max="5" width="0.42578125" style="176" hidden="1" customWidth="1"/>
    <col min="6" max="6" width="30.7109375" style="591" customWidth="1"/>
    <col min="7" max="16384" width="11.42578125" style="176"/>
  </cols>
  <sheetData>
    <row r="1" spans="1:6" ht="24.75" customHeight="1">
      <c r="A1" s="806" t="s">
        <v>424</v>
      </c>
      <c r="B1" s="806"/>
      <c r="C1" s="806"/>
      <c r="D1" s="806"/>
    </row>
    <row r="2" spans="1:6" ht="7.5" customHeight="1" thickBot="1">
      <c r="A2" s="177"/>
      <c r="B2" s="177"/>
      <c r="C2" s="177"/>
      <c r="D2" s="178"/>
    </row>
    <row r="3" spans="1:6" s="183" customFormat="1" ht="41.25" customHeight="1">
      <c r="A3" s="580" t="s">
        <v>58</v>
      </c>
      <c r="B3" s="581" t="s">
        <v>56</v>
      </c>
      <c r="C3" s="582" t="s">
        <v>343</v>
      </c>
      <c r="D3" s="583" t="s">
        <v>23</v>
      </c>
      <c r="F3" s="752" t="s">
        <v>24</v>
      </c>
    </row>
    <row r="4" spans="1:6" ht="51" customHeight="1">
      <c r="A4" s="660" t="s">
        <v>390</v>
      </c>
      <c r="B4" s="694" t="s">
        <v>439</v>
      </c>
      <c r="C4" s="586">
        <v>5</v>
      </c>
      <c r="D4" s="585">
        <v>0</v>
      </c>
      <c r="E4" s="587">
        <v>0</v>
      </c>
      <c r="F4" s="533"/>
    </row>
    <row r="5" spans="1:6" ht="62.25" customHeight="1">
      <c r="A5" s="660" t="s">
        <v>391</v>
      </c>
      <c r="B5" s="661" t="s">
        <v>392</v>
      </c>
      <c r="C5" s="586">
        <v>7</v>
      </c>
      <c r="D5" s="585">
        <v>0</v>
      </c>
      <c r="E5" s="587">
        <v>5</v>
      </c>
      <c r="F5" s="533"/>
    </row>
    <row r="6" spans="1:6" ht="24.95" customHeight="1" thickBot="1">
      <c r="A6" s="835" t="s">
        <v>57</v>
      </c>
      <c r="B6" s="836"/>
      <c r="C6" s="588"/>
      <c r="D6" s="589">
        <f>IF(SUM(D4:D5)&gt;10,10,SUM(D4:D5))</f>
        <v>0</v>
      </c>
      <c r="E6" s="176">
        <v>0</v>
      </c>
      <c r="F6" s="733"/>
    </row>
    <row r="7" spans="1:6" ht="24.95" customHeight="1">
      <c r="A7" s="916"/>
      <c r="B7" s="916"/>
      <c r="C7" s="590"/>
      <c r="E7" s="176">
        <v>7</v>
      </c>
    </row>
    <row r="8" spans="1:6" ht="70.5" customHeight="1">
      <c r="A8" s="917"/>
      <c r="B8" s="906"/>
    </row>
    <row r="9" spans="1:6" ht="38.25" customHeight="1"/>
    <row r="10" spans="1:6" ht="24.95" customHeight="1"/>
    <row r="11" spans="1:6" s="188" customFormat="1" ht="32.25" customHeight="1">
      <c r="A11" s="176"/>
      <c r="B11" s="176"/>
      <c r="C11" s="176"/>
      <c r="D11" s="591"/>
      <c r="E11" s="176"/>
      <c r="F11" s="591"/>
    </row>
    <row r="12" spans="1:6" ht="14.25" customHeight="1"/>
  </sheetData>
  <sheetProtection algorithmName="SHA-512" hashValue="99/bMM1E9gCxVDJa/+b0xITSuhjawt7QjzexhthyYra5mS0Fytaw7++exRo1Bf4Tt0EnBC/SjsVq1J4qFzsZOA==" saltValue="cjybyqgve9mv9cJVEeARxg==" spinCount="100000" sheet="1" selectLockedCells="1"/>
  <mergeCells count="4">
    <mergeCell ref="A1:D1"/>
    <mergeCell ref="A6:B6"/>
    <mergeCell ref="A7:B7"/>
    <mergeCell ref="A8:B8"/>
  </mergeCells>
  <dataValidations count="2">
    <dataValidation type="list" allowBlank="1" showInputMessage="1" showErrorMessage="1" errorTitle="Falscher Wert!" error="Bitte geben Sie die Zahl 0 oder 1 ein." sqref="D4" xr:uid="{00000000-0002-0000-0800-000000000000}">
      <formula1>$E$4:$E$5</formula1>
    </dataValidation>
    <dataValidation type="list" allowBlank="1" showInputMessage="1" showErrorMessage="1" errorTitle="Falscher Wert!" error="Bitte geben Sie die Zahl 0 oder 1 ein." sqref="D5" xr:uid="{34EE00DC-D9C4-4A2D-80D8-8C138E93078F}">
      <formula1>$E$6:$E$7</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Q D A A B Q S w M E F A A C A A g A Z l a E V x Z E f l y k A A A A 9 w A A A B I A H A B D b 2 5 m a W c v U G F j a 2 F n Z S 5 4 b W w g o h g A K K A U A A A A A A A A A A A A A A A A A A A A A A A A A A A A h U 8 9 D o I w G L 0 K 6 U 7 / d D D k o w z q J o m J i X F t S o V G K I Y W y 9 0 c P J J X E K O o m 8 M b 3 l / y 3 v 1 6 g 2 x o 6 u i i O 2 d a m y K G K Y q 0 V W 1 h b J m i 3 h / j B c o E b K U 6 y V J H Y 9 i 6 Z H A m R Z X 3 5 4 S Q E A I O M 9 x 2 J e G U M n L I N z t V 6 U b G x j o v r d L o 0 y r + t 5 C A / W u M 4 J j x E W z O M Q U y q Z A b + 0 3 w c f D T / R F h 2 d e + 7 7 Q o d L x a A 5 k o k P c J 8 Q B Q S w M E F A A C A A g A Z l a E 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Z W h F c o i k e 4 D g A A A B E A A A A T A B w A R m 9 y b X V s Y X M v U 2 V j d G l v b j E u b S C i G A A o o B Q A A A A A A A A A A A A A A A A A A A A A A A A A A A A r T k 0 u y c z P U w i G 0 I b W A F B L A Q I t A B Q A A g A I A G Z W h F c W R H 5 c p A A A A P c A A A A S A A A A A A A A A A A A A A A A A A A A A A B D b 2 5 m a W c v U G F j a 2 F n Z S 5 4 b W x Q S w E C L Q A U A A I A C A B m V o R X D 8 r p q 6 Q A A A D p A A A A E w A A A A A A A A A A A A A A A A D w A A A A W 0 N v b n R l b n R f V H l w Z X N d L n h t b F B L A Q I t A B Q A A g A I A G Z W h F c 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j T 6 Z W + S V / R L O M g m L x q Y e 0 A A A A A A I A A A A A A B B m A A A A A Q A A I A A A A A 3 I w w V 1 y Q Z g z g p 7 I N H i u H + W X h 3 E z T Q C Y I z Y d W + p 1 4 l f A A A A A A 6 A A A A A A g A A I A A A A E F K + p u c g F B 5 N + w k S L 0 x z B B x e G X o W z / y 7 d q J k S d B d J R B U A A A A F i J f U U 5 7 R 0 O Q F Q n M z w V C B f C D 2 p f r x a k R p B S Z 0 y i D d k L T z a / H w s 1 Q O G T J B o H B d 9 Q d e Y 6 C k l 8 r v H I N 4 E 6 3 7 4 w D h 8 I L g e A E 4 p v H q e r r Z 4 u 3 L t M Q A A A A I w Q L E e 7 2 V H i Z s q S B k T E y G 2 y N j 4 L C i S q u / t l v n e 1 l a i g / 0 4 F a t D i l l d K y 8 R t j x B h I s 8 a B y Q 8 7 / N t 1 o o s O i b q o V A = < / D a t a M a s h u p > 
</file>

<file path=customXml/itemProps1.xml><?xml version="1.0" encoding="utf-8"?>
<ds:datastoreItem xmlns:ds="http://schemas.openxmlformats.org/officeDocument/2006/customXml" ds:itemID="{03A29645-6987-4AED-91DE-B97F56C39D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DEC86B-E94F-45EF-8D2B-2787D1FEA01C}">
  <ds:schemaRefs>
    <ds:schemaRef ds:uri="http://purl.org/dc/terms/"/>
    <ds:schemaRef ds:uri="http://schemas.openxmlformats.org/package/2006/metadata/core-properties"/>
    <ds:schemaRef ds:uri="http://schemas.microsoft.com/office/2006/documentManagement/types"/>
    <ds:schemaRef ds:uri="fbb98238-df84-4c13-be41-0353cf1bbd44"/>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cf30bd56-e01e-4391-9850-ada34396b374"/>
    <ds:schemaRef ds:uri="a6081b03-2a40-4a72-92f3-e27db004df69"/>
  </ds:schemaRefs>
</ds:datastoreItem>
</file>

<file path=customXml/itemProps3.xml><?xml version="1.0" encoding="utf-8"?>
<ds:datastoreItem xmlns:ds="http://schemas.openxmlformats.org/officeDocument/2006/customXml" ds:itemID="{2A9E88D4-4253-4971-9EF1-502D602F13B3}">
  <ds:schemaRefs>
    <ds:schemaRef ds:uri="http://schemas.microsoft.com/sharepoint/v3/contenttype/forms"/>
  </ds:schemaRefs>
</ds:datastoreItem>
</file>

<file path=customXml/itemProps4.xml><?xml version="1.0" encoding="utf-8"?>
<ds:datastoreItem xmlns:ds="http://schemas.openxmlformats.org/officeDocument/2006/customXml" ds:itemID="{5916C240-0169-405C-B536-2F98ACCAE82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Deckblatt</vt:lpstr>
      <vt:lpstr>Punktevergabe</vt:lpstr>
      <vt:lpstr>A 1.3</vt:lpstr>
      <vt:lpstr>A 1.4</vt:lpstr>
      <vt:lpstr>A 1.5</vt:lpstr>
      <vt:lpstr>Objekttabelle</vt:lpstr>
      <vt:lpstr>A 1.6</vt:lpstr>
      <vt:lpstr>A 1.7</vt:lpstr>
      <vt:lpstr>A 1.8</vt:lpstr>
      <vt:lpstr>B1 </vt:lpstr>
      <vt:lpstr>B1 Graphik</vt:lpstr>
      <vt:lpstr>B1b </vt:lpstr>
      <vt:lpstr>B1b Graphik</vt:lpstr>
      <vt:lpstr>B 1.5</vt:lpstr>
      <vt:lpstr>C 1.1</vt:lpstr>
      <vt:lpstr>C 1.2</vt:lpstr>
      <vt:lpstr>C 2.1</vt:lpstr>
      <vt:lpstr>D 1.1</vt:lpstr>
      <vt:lpstr>D 1.2</vt:lpstr>
      <vt:lpstr>D 1.3</vt:lpstr>
      <vt:lpstr>D 2.1</vt:lpstr>
      <vt:lpstr>D 2.2</vt:lpstr>
      <vt:lpstr>Punkte</vt:lpstr>
    </vt:vector>
  </TitlesOfParts>
  <Company>IBO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Rechenknecht</dc:creator>
  <cp:lastModifiedBy>Maximilian Eiler</cp:lastModifiedBy>
  <cp:revision>1</cp:revision>
  <cp:lastPrinted>2024-01-16T16:22:38Z</cp:lastPrinted>
  <dcterms:created xsi:type="dcterms:W3CDTF">2005-07-27T13:49:14Z</dcterms:created>
  <dcterms:modified xsi:type="dcterms:W3CDTF">2024-02-09T07:46:14Z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