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6. Gebäudebewertungstools/LNB/2024/Final/"/>
    </mc:Choice>
  </mc:AlternateContent>
  <xr:revisionPtr revIDLastSave="391" documentId="8_{3223F3A2-F016-4B08-820C-96F462165A57}" xr6:coauthVersionLast="47" xr6:coauthVersionMax="47" xr10:uidLastSave="{7CB345B5-2231-41FA-AD6D-B6A76CE53A81}"/>
  <workbookProtection workbookAlgorithmName="SHA-512" workbookHashValue="EdWu6KT0SgJtkUbeoEDz8l/w0+mo9Um08DaLKe9DfLdQApnu1Fs3iDONUg45s0oqMSpetx+F5Dp8D7/ZLRQkcw==" workbookSaltValue="i5/xML6r2O5WYCpgUtXISg==" workbookSpinCount="100000" lockStructure="1"/>
  <bookViews>
    <workbookView xWindow="-28920" yWindow="2430" windowWidth="29040" windowHeight="15720" tabRatio="661" firstSheet="1" activeTab="1" xr2:uid="{00000000-000D-0000-FFFF-FFFF00000000}"/>
  </bookViews>
  <sheets>
    <sheet name="Deckblatt" sheetId="20" r:id="rId1"/>
    <sheet name="Punktevergabe" sheetId="5" r:id="rId2"/>
    <sheet name="A 1.3" sheetId="41" r:id="rId3"/>
    <sheet name="A 1.4" sheetId="42" r:id="rId4"/>
    <sheet name="A 1.5" sheetId="40" r:id="rId5"/>
    <sheet name="A 1.6" sheetId="38" r:id="rId6"/>
    <sheet name="A 1.7" sheetId="39" r:id="rId7"/>
    <sheet name="Komm. Beurteilung" sheetId="29" r:id="rId8"/>
    <sheet name="B1b " sheetId="46" state="hidden" r:id="rId9"/>
    <sheet name="B1b Graphik" sheetId="47" state="hidden" r:id="rId10"/>
    <sheet name="B 1.5 " sheetId="24" r:id="rId11"/>
    <sheet name="C 1.1" sheetId="43" r:id="rId12"/>
    <sheet name="C 1.2" sheetId="34" r:id="rId13"/>
    <sheet name="C 2.1" sheetId="10" r:id="rId14"/>
    <sheet name="D 1.1" sheetId="11" r:id="rId15"/>
    <sheet name="D 1.2" sheetId="37" r:id="rId16"/>
    <sheet name="D1.3" sheetId="49" r:id="rId17"/>
    <sheet name="D 2.1" sheetId="12" r:id="rId18"/>
    <sheet name="D 2.2" sheetId="30" r:id="rId19"/>
  </sheets>
  <externalReferences>
    <externalReference r:id="rId20"/>
  </externalReferences>
  <definedNames>
    <definedName name="a">#REF!</definedName>
    <definedName name="_xlnm.Print_Area" localSheetId="15">'D 1.2'!$A$1:$E$6</definedName>
    <definedName name="_xlnm.Print_Area" localSheetId="7">'Komm. Beurteilung'!$A$1:$G$77,'Komm. Beurteilung'!$A$82:$G$116,'Komm. Beurteilung'!$A$121:$G$155</definedName>
    <definedName name="Gebaeude">[1]Objektabelle!$A$2:$A$9</definedName>
    <definedName name="Gebaeudetyp" localSheetId="15">#REF!</definedName>
    <definedName name="Gebaeudetyp">#REF!</definedName>
    <definedName name="Gebäudetyp" localSheetId="15">#REF!</definedName>
    <definedName name="Gebäudetyp">#REF!</definedName>
    <definedName name="Gemeinde">#REF!</definedName>
    <definedName name="Heizgradtage" localSheetId="15">#REF!</definedName>
    <definedName name="Heizgradtage">#REF!</definedName>
    <definedName name="HGT" localSheetId="15">#REF!</definedName>
    <definedName name="HGT">#REF!</definedName>
    <definedName name="Kommunen" localSheetId="15">#REF!</definedName>
    <definedName name="Kommunen">#REF!</definedName>
    <definedName name="Max" localSheetId="15">#REF!</definedName>
    <definedName name="Max">#REF!</definedName>
    <definedName name="Min" localSheetId="15">#REF!</definedName>
    <definedName name="Min">#REF!</definedName>
    <definedName name="Objekttyp">#REF!</definedName>
    <definedName name="Orte">[1]Gemeindetabelle!$A$2:$A$111</definedName>
    <definedName name="Planstand" localSheetId="15">#REF!</definedName>
    <definedName name="Planstand">#REF!</definedName>
    <definedName name="Punktemax" localSheetId="15">#REF!</definedName>
    <definedName name="Punktemax">#REF!</definedName>
    <definedName name="Punktemin" localSheetId="15">#REF!</definedName>
    <definedName name="Punktemin">#REF!</definedName>
    <definedName name="sfdgs" localSheetId="15">#REF!</definedName>
    <definedName name="sfdgs">#REF!</definedName>
    <definedName name="Z_900BB99C_5F12_4578_9AB6_A71D1D7EE1B7_.wvu.PrintArea" localSheetId="1" hidden="1">Punktevergabe!$C$1:$H$46</definedName>
    <definedName name="Z_900BB99C_5F12_4578_9AB6_A71D1D7EE1B7_.wvu.PrintTitles" localSheetId="1" hidden="1">Punktevergabe!$1:$12</definedName>
    <definedName name="Z_900BB99C_5F12_4578_9AB6_A71D1D7EE1B7_.wvu.Rows" localSheetId="1" hidden="1">Punktevergabe!$9:$9</definedName>
  </definedNames>
  <calcPr calcId="191029"/>
  <customWorkbookViews>
    <customWorkbookView name="Martin Brunn - Persönliche Ansicht" guid="{900BB99C-5F12-4578-9AB6-A71D1D7EE1B7}" mergeInterval="0" personalView="1" maximized="1" windowWidth="1396" windowHeight="88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5" l="1"/>
  <c r="K27" i="5"/>
  <c r="D6" i="39" l="1"/>
  <c r="H28" i="5"/>
  <c r="F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17" i="29"/>
  <c r="F12" i="29"/>
  <c r="F13" i="29"/>
  <c r="F14" i="29"/>
  <c r="F15" i="29"/>
  <c r="F11" i="29"/>
  <c r="F7" i="29"/>
  <c r="F8" i="29"/>
  <c r="F9" i="29"/>
  <c r="F6" i="29"/>
  <c r="B10" i="24"/>
  <c r="B9" i="24"/>
  <c r="U14" i="5"/>
  <c r="R14" i="5"/>
  <c r="O14" i="5"/>
  <c r="L14" i="5"/>
  <c r="D9" i="5"/>
  <c r="C6" i="49"/>
  <c r="L42" i="5" s="1"/>
  <c r="D22" i="11"/>
  <c r="F155" i="29"/>
  <c r="F116" i="29"/>
  <c r="F77" i="29"/>
  <c r="O42" i="5" l="1"/>
  <c r="U42" i="5"/>
  <c r="R42" i="5"/>
  <c r="C38" i="29"/>
  <c r="F38" i="29"/>
  <c r="B24" i="30"/>
  <c r="B18" i="30"/>
  <c r="B12" i="30"/>
  <c r="B6" i="30"/>
  <c r="B24" i="12"/>
  <c r="B18" i="12"/>
  <c r="B12" i="12"/>
  <c r="B6" i="12"/>
  <c r="H42" i="5" l="1"/>
  <c r="G38" i="29"/>
  <c r="D27" i="5"/>
  <c r="D26" i="5"/>
  <c r="D24" i="5"/>
  <c r="I105" i="47" l="1"/>
  <c r="I104" i="47"/>
  <c r="L103" i="47"/>
  <c r="I103" i="47"/>
  <c r="F103" i="47"/>
  <c r="C103" i="47"/>
  <c r="L102" i="47"/>
  <c r="I102" i="47"/>
  <c r="F102" i="47"/>
  <c r="C102" i="47"/>
  <c r="L101" i="47"/>
  <c r="I101" i="47"/>
  <c r="F101" i="47"/>
  <c r="C101" i="47"/>
  <c r="L100" i="47"/>
  <c r="I100" i="47"/>
  <c r="F100" i="47"/>
  <c r="C100" i="47"/>
  <c r="L99" i="47"/>
  <c r="I99" i="47"/>
  <c r="F99" i="47"/>
  <c r="C99" i="47"/>
  <c r="L98" i="47"/>
  <c r="I98" i="47"/>
  <c r="F98" i="47"/>
  <c r="C98" i="47"/>
  <c r="L97" i="47"/>
  <c r="I97" i="47"/>
  <c r="F97" i="47"/>
  <c r="C97" i="47"/>
  <c r="L96" i="47"/>
  <c r="I96" i="47"/>
  <c r="F96" i="47"/>
  <c r="C96" i="47"/>
  <c r="L95" i="47"/>
  <c r="I95" i="47"/>
  <c r="F95" i="47"/>
  <c r="C95" i="47"/>
  <c r="L94" i="47"/>
  <c r="I94" i="47"/>
  <c r="F94" i="47"/>
  <c r="C94" i="47"/>
  <c r="L93" i="47"/>
  <c r="I93" i="47"/>
  <c r="F93" i="47"/>
  <c r="C93" i="47"/>
  <c r="L92" i="47"/>
  <c r="I92" i="47"/>
  <c r="F92" i="47"/>
  <c r="C92" i="47"/>
  <c r="L91" i="47"/>
  <c r="I91" i="47"/>
  <c r="F91" i="47"/>
  <c r="C91" i="47"/>
  <c r="L90" i="47"/>
  <c r="I90" i="47"/>
  <c r="F90" i="47"/>
  <c r="C90" i="47"/>
  <c r="L89" i="47"/>
  <c r="I89" i="47"/>
  <c r="F89" i="47"/>
  <c r="C89" i="47"/>
  <c r="L88" i="47"/>
  <c r="I88" i="47"/>
  <c r="F88" i="47"/>
  <c r="C88" i="47"/>
  <c r="L87" i="47"/>
  <c r="I87" i="47"/>
  <c r="F87" i="47"/>
  <c r="C87" i="47"/>
  <c r="L86" i="47"/>
  <c r="I86" i="47"/>
  <c r="F86" i="47"/>
  <c r="C86" i="47"/>
  <c r="L85" i="47"/>
  <c r="I85" i="47"/>
  <c r="F85" i="47"/>
  <c r="C85" i="47"/>
  <c r="L84" i="47"/>
  <c r="I84" i="47"/>
  <c r="F84" i="47"/>
  <c r="C84" i="47"/>
  <c r="L83" i="47"/>
  <c r="I83" i="47"/>
  <c r="F83" i="47"/>
  <c r="C83" i="47"/>
  <c r="L82" i="47"/>
  <c r="I82" i="47"/>
  <c r="F82" i="47"/>
  <c r="C82" i="47"/>
  <c r="L81" i="47"/>
  <c r="I81" i="47"/>
  <c r="F81" i="47"/>
  <c r="C81" i="47"/>
  <c r="L80" i="47"/>
  <c r="I80" i="47"/>
  <c r="F80" i="47"/>
  <c r="C80" i="47"/>
  <c r="L79" i="47"/>
  <c r="I79" i="47"/>
  <c r="F79" i="47"/>
  <c r="C79" i="47"/>
  <c r="L78" i="47"/>
  <c r="I78" i="47"/>
  <c r="F78" i="47"/>
  <c r="C78" i="47"/>
  <c r="L77" i="47"/>
  <c r="I77" i="47"/>
  <c r="F77" i="47"/>
  <c r="C77" i="47"/>
  <c r="L76" i="47"/>
  <c r="I76" i="47"/>
  <c r="F76" i="47"/>
  <c r="C76" i="47"/>
  <c r="L75" i="47"/>
  <c r="I75" i="47"/>
  <c r="F75" i="47"/>
  <c r="C75" i="47"/>
  <c r="G9" i="46"/>
  <c r="G17" i="46" s="1"/>
  <c r="B17" i="46" s="1"/>
  <c r="G8" i="46"/>
  <c r="G7" i="46"/>
  <c r="G16" i="46" s="1"/>
  <c r="G6" i="46"/>
  <c r="G19" i="46" s="1"/>
  <c r="B19" i="46" s="1"/>
  <c r="G5" i="46"/>
  <c r="G18" i="46" s="1"/>
  <c r="B18" i="46" s="1"/>
  <c r="G4" i="46"/>
  <c r="G20" i="46" l="1"/>
  <c r="B20" i="46" s="1"/>
  <c r="B16" i="46"/>
  <c r="G21" i="46"/>
  <c r="B21" i="46" s="1"/>
  <c r="G15" i="46"/>
  <c r="B15" i="46" s="1"/>
  <c r="C6" i="37" l="1"/>
  <c r="L33" i="5"/>
  <c r="C21" i="43"/>
  <c r="O33" i="5" s="1"/>
  <c r="C12" i="43"/>
  <c r="D9" i="43"/>
  <c r="D8" i="43"/>
  <c r="D7" i="43"/>
  <c r="L6" i="43"/>
  <c r="L7" i="43" s="1"/>
  <c r="D6" i="43"/>
  <c r="E37" i="42"/>
  <c r="E30" i="42"/>
  <c r="E26" i="42"/>
  <c r="E18" i="42"/>
  <c r="E9" i="42"/>
  <c r="G5" i="42"/>
  <c r="G15" i="42" s="1"/>
  <c r="C22" i="41"/>
  <c r="D7" i="40"/>
  <c r="E14" i="38"/>
  <c r="E11" i="38"/>
  <c r="E9" i="38"/>
  <c r="E7" i="38"/>
  <c r="E15" i="38" s="1"/>
  <c r="O19" i="5" l="1"/>
  <c r="L19" i="5"/>
  <c r="R16" i="5"/>
  <c r="L16" i="5"/>
  <c r="U16" i="5"/>
  <c r="O16" i="5"/>
  <c r="O20" i="5"/>
  <c r="L20" i="5"/>
  <c r="O21" i="5"/>
  <c r="L21" i="5"/>
  <c r="D12" i="42"/>
  <c r="D11" i="42"/>
  <c r="E15" i="42"/>
  <c r="E38" i="42" s="1"/>
  <c r="D14" i="42"/>
  <c r="H10" i="42"/>
  <c r="D15" i="42"/>
  <c r="D13" i="42"/>
  <c r="G12" i="42"/>
  <c r="G10" i="42"/>
  <c r="D10" i="42"/>
  <c r="H12" i="42"/>
  <c r="L17" i="5" l="1"/>
  <c r="U17" i="5"/>
  <c r="O17" i="5"/>
  <c r="R17" i="5"/>
  <c r="H17" i="5"/>
  <c r="L41" i="5"/>
  <c r="O41" i="5" l="1"/>
  <c r="R41" i="5"/>
  <c r="U41" i="5"/>
  <c r="D13" i="10"/>
  <c r="L36" i="5" l="1"/>
  <c r="C6" i="34" l="1"/>
  <c r="L34" i="5" l="1"/>
  <c r="L35" i="5"/>
  <c r="U31" i="5" l="1"/>
  <c r="R31" i="5"/>
  <c r="U15" i="5" l="1"/>
  <c r="R15" i="5"/>
  <c r="O15" i="5"/>
  <c r="L15" i="5"/>
  <c r="L40" i="5" l="1"/>
  <c r="L39" i="5" s="1"/>
  <c r="U40" i="5" l="1"/>
  <c r="U39" i="5" s="1"/>
  <c r="R40" i="5"/>
  <c r="R39" i="5" s="1"/>
  <c r="O40" i="5"/>
  <c r="O39" i="5" s="1"/>
  <c r="U44" i="5" l="1"/>
  <c r="O44" i="5"/>
  <c r="R44" i="5"/>
  <c r="L44" i="5"/>
  <c r="U45" i="5" l="1"/>
  <c r="U43" i="5" s="1"/>
  <c r="U38" i="5" s="1"/>
  <c r="R45" i="5"/>
  <c r="R43" i="5" s="1"/>
  <c r="R38" i="5" s="1"/>
  <c r="O45" i="5"/>
  <c r="O43" i="5" l="1"/>
  <c r="O38" i="5" s="1"/>
  <c r="L45" i="5"/>
  <c r="L43" i="5" l="1"/>
  <c r="L38" i="5" s="1"/>
  <c r="C45" i="5"/>
  <c r="O32" i="5" l="1"/>
  <c r="O31" i="5" s="1"/>
  <c r="F154" i="29"/>
  <c r="F153" i="29"/>
  <c r="F135" i="29"/>
  <c r="F136" i="29"/>
  <c r="F137" i="29"/>
  <c r="F138" i="29"/>
  <c r="F139" i="29"/>
  <c r="F140" i="29"/>
  <c r="F141" i="29"/>
  <c r="F142" i="29"/>
  <c r="F143" i="29"/>
  <c r="F144" i="29"/>
  <c r="F145" i="29"/>
  <c r="F146" i="29"/>
  <c r="F147" i="29"/>
  <c r="F148" i="29"/>
  <c r="F149" i="29"/>
  <c r="F150" i="29"/>
  <c r="F151" i="29"/>
  <c r="F134" i="29"/>
  <c r="F129" i="29"/>
  <c r="F130" i="29"/>
  <c r="F131" i="29"/>
  <c r="F132" i="29"/>
  <c r="F128" i="29"/>
  <c r="F124" i="29"/>
  <c r="F125" i="29"/>
  <c r="F126" i="29"/>
  <c r="F123" i="29"/>
  <c r="F115" i="29"/>
  <c r="F114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95" i="29"/>
  <c r="F90" i="29"/>
  <c r="F91" i="29"/>
  <c r="F92" i="29"/>
  <c r="F93" i="29"/>
  <c r="F89" i="29"/>
  <c r="F85" i="29"/>
  <c r="F86" i="29"/>
  <c r="F87" i="29"/>
  <c r="F84" i="29"/>
  <c r="G155" i="29" l="1"/>
  <c r="G116" i="29"/>
  <c r="T27" i="5" l="1"/>
  <c r="Q27" i="5"/>
  <c r="F75" i="29" l="1"/>
  <c r="F73" i="29"/>
  <c r="F72" i="29"/>
  <c r="F71" i="29"/>
  <c r="F70" i="29"/>
  <c r="F69" i="29"/>
  <c r="F68" i="29"/>
  <c r="F67" i="29"/>
  <c r="F66" i="29"/>
  <c r="F65" i="29"/>
  <c r="F64" i="29"/>
  <c r="F63" i="29"/>
  <c r="F62" i="29"/>
  <c r="F61" i="29"/>
  <c r="F60" i="29"/>
  <c r="F59" i="29"/>
  <c r="F58" i="29"/>
  <c r="F57" i="29"/>
  <c r="F56" i="29"/>
  <c r="F50" i="29"/>
  <c r="C155" i="29" l="1"/>
  <c r="F47" i="29"/>
  <c r="F76" i="29"/>
  <c r="C116" i="29"/>
  <c r="F52" i="29"/>
  <c r="C77" i="29"/>
  <c r="F53" i="29"/>
  <c r="F48" i="29"/>
  <c r="F45" i="29"/>
  <c r="F54" i="29"/>
  <c r="F46" i="29"/>
  <c r="F51" i="29"/>
  <c r="H16" i="5" l="1"/>
  <c r="G77" i="29"/>
  <c r="N27" i="5"/>
  <c r="G13" i="5"/>
  <c r="H34" i="5"/>
  <c r="H41" i="5"/>
  <c r="G38" i="5"/>
  <c r="H36" i="5"/>
  <c r="G32" i="5"/>
  <c r="G35" i="5"/>
  <c r="G31" i="5"/>
  <c r="G39" i="5"/>
  <c r="G43" i="5"/>
  <c r="H40" i="5"/>
  <c r="H44" i="5"/>
  <c r="H45" i="5"/>
  <c r="G23" i="5"/>
  <c r="H39" i="5" l="1"/>
  <c r="H43" i="5"/>
  <c r="H35" i="5"/>
  <c r="B11" i="24"/>
  <c r="AV1" i="5"/>
  <c r="AQ1" i="5"/>
  <c r="AL1" i="5"/>
  <c r="AG1" i="5"/>
  <c r="AB1" i="5"/>
  <c r="W1" i="5"/>
  <c r="C24" i="5"/>
  <c r="C27" i="5"/>
  <c r="C28" i="5"/>
  <c r="C29" i="5"/>
  <c r="C32" i="5"/>
  <c r="D33" i="5"/>
  <c r="E33" i="5"/>
  <c r="C43" i="5"/>
  <c r="C44" i="5"/>
  <c r="L32" i="5" l="1"/>
  <c r="L31" i="5" s="1"/>
  <c r="H33" i="5"/>
  <c r="H32" i="5" s="1"/>
  <c r="H31" i="5" s="1"/>
  <c r="H38" i="5"/>
  <c r="B13" i="24"/>
  <c r="U28" i="5" l="1"/>
  <c r="U23" i="5" s="1"/>
  <c r="R28" i="5"/>
  <c r="R23" i="5" s="1"/>
  <c r="O28" i="5"/>
  <c r="O23" i="5" s="1"/>
  <c r="L28" i="5"/>
  <c r="H23" i="5" l="1"/>
  <c r="U13" i="5" l="1"/>
  <c r="R13" i="5"/>
  <c r="H19" i="5"/>
  <c r="H20" i="5"/>
  <c r="L13" i="5"/>
  <c r="O13" i="5"/>
  <c r="H21" i="5"/>
  <c r="H13" i="5" l="1"/>
  <c r="H9" i="5" s="1"/>
  <c r="G9" i="5" l="1"/>
  <c r="B18" i="20" s="1"/>
  <c r="H46" i="5"/>
</calcChain>
</file>

<file path=xl/sharedStrings.xml><?xml version="1.0" encoding="utf-8"?>
<sst xmlns="http://schemas.openxmlformats.org/spreadsheetml/2006/main" count="735" uniqueCount="393">
  <si>
    <t>Gesundheit und Komfort</t>
  </si>
  <si>
    <t xml:space="preserve">Thermischer Komfort </t>
  </si>
  <si>
    <t>Raumluftqualität</t>
  </si>
  <si>
    <t>Thermischer Komfort im Sommer</t>
  </si>
  <si>
    <t>Nr.</t>
  </si>
  <si>
    <t>Titel</t>
  </si>
  <si>
    <t>Punkte</t>
  </si>
  <si>
    <t>Energie und Versorgung</t>
  </si>
  <si>
    <t>B</t>
  </si>
  <si>
    <t xml:space="preserve">Baustoffe und Konstruktion </t>
  </si>
  <si>
    <t>Gesamt</t>
  </si>
  <si>
    <t xml:space="preserve"> </t>
  </si>
  <si>
    <t>A</t>
  </si>
  <si>
    <t>C</t>
  </si>
  <si>
    <t>3b</t>
  </si>
  <si>
    <t>D</t>
  </si>
  <si>
    <t>Ökologie der Baustoffe und Konstruktionen</t>
  </si>
  <si>
    <t>max. Punktzahl</t>
  </si>
  <si>
    <t>Prozess- und Planungsqualität</t>
  </si>
  <si>
    <t>2b</t>
  </si>
  <si>
    <t>Produktmanagement - Einsatz regionaler, schadstoffarmer und emissionsarmer Bauprodukte und Konstruktionen</t>
  </si>
  <si>
    <t xml:space="preserve">Messung Raumluftqualität </t>
  </si>
  <si>
    <t>erreichte Punkte</t>
  </si>
  <si>
    <t>Beschreibung</t>
  </si>
  <si>
    <t>Primärenergiebedarf</t>
  </si>
  <si>
    <t>Kriterium</t>
  </si>
  <si>
    <t>Summe</t>
  </si>
  <si>
    <t>Auswertung</t>
  </si>
  <si>
    <t xml:space="preserve">Auswertung </t>
  </si>
  <si>
    <t>VOC</t>
  </si>
  <si>
    <t>Kl I</t>
  </si>
  <si>
    <t>&lt; 300 µg/m³</t>
  </si>
  <si>
    <t>50 Punkte</t>
  </si>
  <si>
    <t>Kl II</t>
  </si>
  <si>
    <t>300 - 500 µg/m³</t>
  </si>
  <si>
    <t>35 Punkte</t>
  </si>
  <si>
    <t>Kl III</t>
  </si>
  <si>
    <t>500 - 1.000 µg/m³</t>
  </si>
  <si>
    <t>20 Punkte</t>
  </si>
  <si>
    <t>Kl IV</t>
  </si>
  <si>
    <t xml:space="preserve"> 1.000 – 3000 µg/m³</t>
  </si>
  <si>
    <t>0 Punkte, 
Quellensuche empfohlen</t>
  </si>
  <si>
    <t>&gt; 3.000 µg/m³</t>
  </si>
  <si>
    <t>Quellensuche erforderlich</t>
  </si>
  <si>
    <t>Formaldehyd</t>
  </si>
  <si>
    <t>&lt; 0,04 ppm</t>
  </si>
  <si>
    <t>0,04 - 0,08 ppm</t>
  </si>
  <si>
    <t>0,08 - 0,1 ppm</t>
  </si>
  <si>
    <t>10 Punkte</t>
  </si>
  <si>
    <t>&gt; 0,1 ppm</t>
  </si>
  <si>
    <t>Folien, Fußbodenbelägen und Wandbeläge</t>
  </si>
  <si>
    <t>Elektroinstallationsmaterialien</t>
  </si>
  <si>
    <t xml:space="preserve">Elektroinstallationsmaterialien (Kabel, Leitungen, Rohre, Dosen etc.) </t>
  </si>
  <si>
    <t>5 Punkte</t>
  </si>
  <si>
    <t>m²</t>
  </si>
  <si>
    <r>
      <rPr>
        <sz val="10"/>
        <rFont val="Arial"/>
        <family val="2"/>
      </rPr>
      <t>Kunststofffolien und Vliese jeglicher Art (Dampfbremsen, Abdichtungsbahnen, Trennschichten, Baufolien etc.)</t>
    </r>
    <r>
      <rPr>
        <sz val="10"/>
        <color indexed="8"/>
        <rFont val="Arial"/>
        <family val="2"/>
      </rPr>
      <t xml:space="preserve"> und Dichtstoffe </t>
    </r>
  </si>
  <si>
    <r>
      <rPr>
        <sz val="10"/>
        <rFont val="Arial"/>
        <family val="2"/>
      </rPr>
      <t>Wasser-, Abwasser- sowie Zu- und Abluftrohre im Gebäude</t>
    </r>
    <r>
      <rPr>
        <sz val="10"/>
        <color indexed="8"/>
        <rFont val="Arial"/>
        <family val="2"/>
      </rPr>
      <t xml:space="preserve"> </t>
    </r>
  </si>
  <si>
    <t>Punkte Neubau</t>
  </si>
  <si>
    <t>Projekt</t>
  </si>
  <si>
    <t>Standortgemeinde</t>
  </si>
  <si>
    <t>Ergebnisse</t>
  </si>
  <si>
    <t>Eingabe</t>
  </si>
  <si>
    <t>kWh/a</t>
  </si>
  <si>
    <t>Mindestjahresertrag</t>
  </si>
  <si>
    <t>Solljahresertrag</t>
  </si>
  <si>
    <t>Eingabefelder</t>
  </si>
  <si>
    <t>Rechenfelder</t>
  </si>
  <si>
    <t xml:space="preserve">Punkte Jahresertragsnachweis </t>
  </si>
  <si>
    <t xml:space="preserve">Projektdaten </t>
  </si>
  <si>
    <t>Genaue Bezeichnung des Bauvorhabens</t>
  </si>
  <si>
    <t>Zeitpunkt der Fertigstellung</t>
  </si>
  <si>
    <t>Datum</t>
  </si>
  <si>
    <t>Architekt</t>
  </si>
  <si>
    <t>Anmerkungen:</t>
  </si>
  <si>
    <t>C 1.1 Thermischer Komfort im Sommer</t>
  </si>
  <si>
    <t xml:space="preserve">C 2.1 Messung Raumluftqualität </t>
  </si>
  <si>
    <t>Stand:</t>
  </si>
  <si>
    <t>Stand 1</t>
  </si>
  <si>
    <t>Stand 2</t>
  </si>
  <si>
    <t>Stand 3</t>
  </si>
  <si>
    <t>Stand 4</t>
  </si>
  <si>
    <t>Stand 5</t>
  </si>
  <si>
    <t>Stand 6</t>
  </si>
  <si>
    <t>kWh/(m²a)</t>
  </si>
  <si>
    <t>Nutzung erneuerbarer Energiequellen</t>
  </si>
  <si>
    <t>Gesamtpunkte Erneuerbare Energiequellen</t>
  </si>
  <si>
    <t>ermittelter Jahresertrag
Nachweis durch Berechnung mit für die Auslegung der jeweiligen Energiequelle geeignetem Programm</t>
  </si>
  <si>
    <t>Angabe der Energiequelle; Berechnungsausdruck der Anlagenauslegung wird beigelegt</t>
  </si>
  <si>
    <t>PVC-Verzicht für erdverlegte Abwasserrohre</t>
  </si>
  <si>
    <t>Teilbepunktung</t>
  </si>
  <si>
    <t>0…nicht vorhanden/erfüllt
1…geringer Erfüllungsgrad
5…sehr hoher Erfüllungsgrad</t>
  </si>
  <si>
    <t>Kommentare / Maßnahmen</t>
  </si>
  <si>
    <t>Wärmeschutz Winter</t>
  </si>
  <si>
    <t>Wärmegewinne und Berücksichtigung der Nutzbarkeit</t>
  </si>
  <si>
    <t>Kompaktheit</t>
  </si>
  <si>
    <t>Heizwärmebedarf</t>
  </si>
  <si>
    <t>Wärmeschutz Sommer</t>
  </si>
  <si>
    <t>Fensterflächenanteil und -zuordnung</t>
  </si>
  <si>
    <t>Sonnenschutzmaßnahme</t>
  </si>
  <si>
    <t>verfügbare Speichermasse</t>
  </si>
  <si>
    <t>freie Nachtkühlung</t>
  </si>
  <si>
    <t>außeninduzierter Kühlbedarf</t>
  </si>
  <si>
    <t>Energieeffizienz Haustechnik</t>
  </si>
  <si>
    <t>Lüftungsanlage WRG</t>
  </si>
  <si>
    <t>Lüftungsanlage Regelung und Dimensionierung</t>
  </si>
  <si>
    <t>Druckverlustminimierung</t>
  </si>
  <si>
    <t>Wärmebereitstellung Heizung</t>
  </si>
  <si>
    <t>Nutzung erneurbarer Energien für Heizung</t>
  </si>
  <si>
    <t>Wärmeverteilung Heizung</t>
  </si>
  <si>
    <t>Wärmeabgabe Heizung/Regelung</t>
  </si>
  <si>
    <t>Wärmebereitstellung Warmwasser</t>
  </si>
  <si>
    <t>Wärmeverteilung, Puffer Warmwasser</t>
  </si>
  <si>
    <t>Nutzung erneurbarer Energien Warmwasser</t>
  </si>
  <si>
    <t>Wärmeabgabe Warmwasser</t>
  </si>
  <si>
    <t>Keine technische Kühlung (aktive und passive Systeme)</t>
  </si>
  <si>
    <t>Nutzung erneurbarer Energien für Kühlung</t>
  </si>
  <si>
    <t>Nutzerorientiertes Monitoring ; Nutzerschulung</t>
  </si>
  <si>
    <t>Licht und Beleuchtung</t>
  </si>
  <si>
    <t>Hilfsstrom Haustechnik</t>
  </si>
  <si>
    <t>Energieeffizienz Lift</t>
  </si>
  <si>
    <t>Endenergiebedarf</t>
  </si>
  <si>
    <t>Qualität der Ausführung</t>
  </si>
  <si>
    <t>Luftdichtheit</t>
  </si>
  <si>
    <t>Wärmebrücken</t>
  </si>
  <si>
    <t>Kommissionelle Beurteilung des Block B</t>
  </si>
  <si>
    <r>
      <t xml:space="preserve">Kommissionelle Beurteilung 
(unkonditionierter Bereich, </t>
    </r>
    <r>
      <rPr>
        <b/>
        <u/>
        <sz val="12"/>
        <rFont val="Arial"/>
        <family val="2"/>
      </rPr>
      <t>offener</t>
    </r>
    <r>
      <rPr>
        <b/>
        <sz val="12"/>
        <rFont val="Arial"/>
        <family val="2"/>
      </rPr>
      <t xml:space="preserve"> Bereich)</t>
    </r>
  </si>
  <si>
    <r>
      <t>m</t>
    </r>
    <r>
      <rPr>
        <b/>
        <sz val="18"/>
        <rFont val="Arial"/>
        <family val="2"/>
      </rPr>
      <t>³</t>
    </r>
  </si>
  <si>
    <t>Überpunktung (105% in Spalte C) möglich</t>
  </si>
  <si>
    <r>
      <rPr>
        <b/>
        <u/>
        <sz val="14"/>
        <rFont val="Arial"/>
        <family val="2"/>
      </rPr>
      <t xml:space="preserve">Volumen </t>
    </r>
    <r>
      <rPr>
        <b/>
        <u/>
        <sz val="11"/>
        <rFont val="Arial"/>
        <family val="2"/>
      </rPr>
      <t>(überbaute Volumen bzw. falls vorhanden konditioniertes Volumen)</t>
    </r>
  </si>
  <si>
    <t>vereinfachte Berechnung Wirtschaftlichkeit</t>
  </si>
  <si>
    <t>Entsorgungsindikator EI</t>
  </si>
  <si>
    <t>vollkonditioniert</t>
  </si>
  <si>
    <t>unkonditioniert
(offen)</t>
  </si>
  <si>
    <r>
      <rPr>
        <b/>
        <u/>
        <sz val="12"/>
        <rFont val="Arial"/>
        <family val="2"/>
      </rPr>
      <t>Voll</t>
    </r>
    <r>
      <rPr>
        <b/>
        <sz val="12"/>
        <rFont val="Arial"/>
        <family val="2"/>
      </rPr>
      <t>konditioniert</t>
    </r>
  </si>
  <si>
    <t>Kommissionelle Bewertung</t>
  </si>
  <si>
    <r>
      <t xml:space="preserve">unkonditioniert, </t>
    </r>
    <r>
      <rPr>
        <b/>
        <u/>
        <sz val="12"/>
        <rFont val="Arial"/>
        <family val="2"/>
      </rPr>
      <t>offen</t>
    </r>
    <r>
      <rPr>
        <b/>
        <sz val="12"/>
        <rFont val="Arial"/>
        <family val="2"/>
      </rPr>
      <t xml:space="preserve"> </t>
    </r>
  </si>
  <si>
    <t xml:space="preserve">Punkte werden im Blatt 
"Komm. Beurteilung" 
vergeben: </t>
  </si>
  <si>
    <t>Was</t>
  </si>
  <si>
    <t>Maßnahme</t>
  </si>
  <si>
    <t>Zielerreichung</t>
  </si>
  <si>
    <t>Fachberatung</t>
  </si>
  <si>
    <t>Beratungsprotokoll</t>
  </si>
  <si>
    <t>Nachweis: Beratungsprotokoll</t>
  </si>
  <si>
    <t>Max. 4</t>
  </si>
  <si>
    <t>Dachbegrünung</t>
  </si>
  <si>
    <t>Strukturen und Elemente am Gründach</t>
  </si>
  <si>
    <t>mehr als eine Gebäudefassade begrünt</t>
  </si>
  <si>
    <t xml:space="preserve">Erhalt und / oder Schaffung von unversiegelten, versickerungsfähigen Außenflächen (inkl. Parkplätze) </t>
  </si>
  <si>
    <t>1.</t>
  </si>
  <si>
    <t>&gt; 75 % Anteil an allen begrünbaren Dächern</t>
  </si>
  <si>
    <t>Max. 20</t>
  </si>
  <si>
    <t>4b</t>
  </si>
  <si>
    <t>5b</t>
  </si>
  <si>
    <t>Punkte (gesamt max. 110)</t>
  </si>
  <si>
    <t>Punkte (gesamt max. 75)</t>
  </si>
  <si>
    <t>b</t>
  </si>
  <si>
    <t>6b</t>
  </si>
  <si>
    <t>mind. 85 % aller relevanten Produkte wurden deklariert und erfüllen die Standardkriterienauswahl</t>
  </si>
  <si>
    <t>mind. 70 % aller relevanten Produkte wurden deklariert und erfüllen die Standardkriterienauswahl</t>
  </si>
  <si>
    <t>mind. 55 % aller relevanten Produkte wurden deklariert und erfüllen die Standardkriterienauswahl</t>
  </si>
  <si>
    <t>Punkte (gesamt max. 10)</t>
  </si>
  <si>
    <t>Feuchteabhängiges Absenken der Volumenströme ohne aktive Befeuchtung im Winter</t>
  </si>
  <si>
    <t>Feuchterückgewinnung ohne aktive Befeuchtung im Winter</t>
  </si>
  <si>
    <t>(M) 
0</t>
  </si>
  <si>
    <t xml:space="preserve">Fenster, Sonnen- und / oder Sichtschutz am Objekt </t>
  </si>
  <si>
    <t>Fenster und Türen / Tore</t>
  </si>
  <si>
    <t>Sonnen- und / oder Sichtschutz am Objekt</t>
  </si>
  <si>
    <t xml:space="preserve">Fußbodenbeläge und deren Bestandteile (inkl. Sockelleisten), Wandbeläge (Tapeten) </t>
  </si>
  <si>
    <t>Maßnahmen zur Sicherstellung komfortabler Raumfeuchte</t>
  </si>
  <si>
    <t>Punkte (gesamt max. 50)</t>
  </si>
  <si>
    <t xml:space="preserve">D 2.2 Entsorgungsindikator (EI) </t>
  </si>
  <si>
    <t>1. Ökologische Bauteiloptimierung in der Planung</t>
  </si>
  <si>
    <r>
      <t>Wurden</t>
    </r>
    <r>
      <rPr>
        <b/>
        <sz val="10"/>
        <rFont val="Arial"/>
        <family val="2"/>
      </rPr>
      <t xml:space="preserve"> regelmäßige Kontrollen</t>
    </r>
    <r>
      <rPr>
        <sz val="10"/>
        <rFont val="Arial"/>
        <family val="2"/>
      </rPr>
      <t xml:space="preserve"> zum Materialeinsatz durchgeführt und wurden diese dokumentiert?</t>
    </r>
  </si>
  <si>
    <r>
      <rPr>
        <b/>
        <sz val="10"/>
        <rFont val="Arial"/>
        <family val="2"/>
      </rPr>
      <t>stichprobenartig</t>
    </r>
    <r>
      <rPr>
        <sz val="10"/>
        <rFont val="Arial"/>
        <family val="2"/>
      </rPr>
      <t xml:space="preserve"> (nicht alle Gewerke erfasst, Protokolle mit Angabe zum Status der Produkte)</t>
    </r>
  </si>
  <si>
    <t>C 1.2 Maßnahmen zur Sicherstellung komfortabler Raumfeuchte</t>
  </si>
  <si>
    <t>2. Produktdeklaration</t>
  </si>
  <si>
    <t>4. Förderung regionaler Holzwirtschaft durch die Kommune</t>
  </si>
  <si>
    <t>Vermeidung von PVC</t>
  </si>
  <si>
    <t>Vermeidung von Bioziden</t>
  </si>
  <si>
    <r>
      <rPr>
        <b/>
        <sz val="10"/>
        <color indexed="8"/>
        <rFont val="Arial"/>
        <family val="2"/>
      </rPr>
      <t>Fassaden aus Produkten ohne biozide Ausrüstungen</t>
    </r>
    <r>
      <rPr>
        <sz val="10"/>
        <color indexed="8"/>
        <rFont val="Arial"/>
        <family val="2"/>
      </rPr>
      <t xml:space="preserve">
Fassadenplatten, Fassadenverkleidungen, Spachtelmassen, Putze, Grundierungen, Farben u.ä.
</t>
    </r>
  </si>
  <si>
    <r>
      <rPr>
        <b/>
        <sz val="10"/>
        <color indexed="8"/>
        <rFont val="Arial"/>
        <family val="2"/>
      </rPr>
      <t>Dächer aus Produkten ohne biozide Ausrüstungen</t>
    </r>
    <r>
      <rPr>
        <sz val="10"/>
        <color indexed="8"/>
        <rFont val="Arial"/>
        <family val="2"/>
      </rPr>
      <t xml:space="preserve">
Bitumendichtungsbahnen, -pappen (z.B. Gründach) u.ä.
</t>
    </r>
  </si>
  <si>
    <t>Fenster und Außentüren ohne biozide Ausrüstungen</t>
  </si>
  <si>
    <t>Haustechnik-Konzept</t>
  </si>
  <si>
    <t>Punkte 
(gesamt max. 30)</t>
  </si>
  <si>
    <t>Kommentierung Haustechnik</t>
  </si>
  <si>
    <t>Konzept für Betrieb &amp; Wartung</t>
  </si>
  <si>
    <t>Einregulierung</t>
  </si>
  <si>
    <t>Einsatz von Recyclingbeton</t>
  </si>
  <si>
    <t>D 1.2 Einsatz von Recyclingbeton</t>
  </si>
  <si>
    <t>unkonditioniert (offen)</t>
  </si>
  <si>
    <r>
      <t>D 2.1 Ökologischer Kennwert des Gebäudes (OI3</t>
    </r>
    <r>
      <rPr>
        <b/>
        <sz val="9"/>
        <rFont val="Arial"/>
        <family val="2"/>
      </rPr>
      <t>BG3, BZF</t>
    </r>
    <r>
      <rPr>
        <b/>
        <sz val="12"/>
        <rFont val="Arial"/>
        <family val="2"/>
      </rPr>
      <t xml:space="preserve">) </t>
    </r>
  </si>
  <si>
    <r>
      <t>OI3(BGF</t>
    </r>
    <r>
      <rPr>
        <sz val="6"/>
        <rFont val="Arial"/>
        <family val="2"/>
      </rPr>
      <t>3</t>
    </r>
    <r>
      <rPr>
        <sz val="10"/>
        <rFont val="Arial"/>
        <family val="2"/>
      </rPr>
      <t>,BZF) nach Ecosoft 5.0 oder Eco2soft</t>
    </r>
  </si>
  <si>
    <t>Vermeidung kritischer Stoffe und Kreislaufwirtschaft</t>
  </si>
  <si>
    <r>
      <t xml:space="preserve">Beim Einsatz von nachweislich regionalem Holz (Nachweis über „Holz-von-Hier“ Zertifikate oder nachweislich Einhaltung aller „Holz-von-Hier“ Kriterien) werden die Punkte in der </t>
    </r>
    <r>
      <rPr>
        <u/>
        <sz val="10"/>
        <rFont val="Arial"/>
        <family val="2"/>
      </rPr>
      <t>linken</t>
    </r>
    <r>
      <rPr>
        <sz val="10"/>
        <rFont val="Arial"/>
        <family val="2"/>
      </rPr>
      <t xml:space="preserve"> Spalte vergeben. 
Wird Fichte, Tanne, Esche oder Buche eingesetzt und nicht nachweislich regionales Holz gemäß den hier vorliegenden Bestimmungen eingesetzt, werden die Punkte der </t>
    </r>
    <r>
      <rPr>
        <u/>
        <sz val="10"/>
        <rFont val="Arial"/>
        <family val="2"/>
      </rPr>
      <t>rechten</t>
    </r>
    <r>
      <rPr>
        <sz val="10"/>
        <rFont val="Arial"/>
        <family val="2"/>
      </rPr>
      <t xml:space="preserve"> Spalte vergeben.</t>
    </r>
  </si>
  <si>
    <t>20 | 10</t>
  </si>
  <si>
    <t>10 | 5</t>
  </si>
  <si>
    <t>Fachberatung für eine naturnahe und naturverträgliche Gebäude- und Außengestaltung</t>
  </si>
  <si>
    <t xml:space="preserve">&gt; 75 % Anteil an allen begrünbaren Dächern </t>
  </si>
  <si>
    <t>Gründach mit &lt; 14 cm Substratdicke 
(trockenheitsverträgliche Vegetation)</t>
  </si>
  <si>
    <t>Naturnahe Außenflächen</t>
  </si>
  <si>
    <t xml:space="preserve">Erhalt und / oder Schaffung landschaftsprägender und naturnaher Elemente </t>
  </si>
  <si>
    <t xml:space="preserve">Von mindestens zwei heimischen bzw. südeuropäischen Laub- oder Obstbäumen </t>
  </si>
  <si>
    <t>Von Trockensteinmauern (Länge &gt; 3 m), Natursteinhaufen (&gt; 3 m² Grundfläche) oder Totholzelemente (Benjeshecke, Wurzelstöcke, Baumstämme)</t>
  </si>
  <si>
    <t>Artenschutz</t>
  </si>
  <si>
    <t>Artenschutz am Gebäude</t>
  </si>
  <si>
    <t>Vogelsichere Gestaltung der Glasflächen</t>
  </si>
  <si>
    <t>Insektenfreundliche Lichtgestaltung</t>
  </si>
  <si>
    <t>Erhalt oder Schaffung von Quartieren für gebäudebrütende Wildtiere</t>
  </si>
  <si>
    <t>Max. 6</t>
  </si>
  <si>
    <t>Reinigungs- und Instandhaltungsfreundlichkeit</t>
  </si>
  <si>
    <t>Regenwassernutzung</t>
  </si>
  <si>
    <t>Punkte (gesamt max. 15)</t>
  </si>
  <si>
    <r>
      <t>Zugänglichkeit und Reinigbarkeit von innen- und Außenflächen</t>
    </r>
    <r>
      <rPr>
        <sz val="8"/>
        <rFont val="Arial"/>
        <family val="2"/>
      </rPr>
      <t> </t>
    </r>
  </si>
  <si>
    <t>mehr als 3,00 m über dem Fussboden, wobei Reinigung nicht mit Reinigungsstange oder Trittleiter möglich ist</t>
  </si>
  <si>
    <r>
      <t>Nachweis</t>
    </r>
    <r>
      <rPr>
        <sz val="10"/>
        <color theme="1"/>
        <rFont val="Arial"/>
        <family val="2"/>
      </rPr>
      <t>: Beschreibung Art und Weise</t>
    </r>
  </si>
  <si>
    <t>max. 6</t>
  </si>
  <si>
    <t>Schmutzfangzonen</t>
  </si>
  <si>
    <t>Bodenbündig eingebaute Gitterroste, Kunststoff- oder Naturfasermatten vor und hinter den Eingangszonen</t>
  </si>
  <si>
    <t>Vorhanden an allen Eingangszonen</t>
  </si>
  <si>
    <r>
      <t>Nachweis</t>
    </r>
    <r>
      <rPr>
        <sz val="10"/>
        <color theme="1"/>
        <rFont val="Arial"/>
        <family val="2"/>
      </rPr>
      <t>: Planvorlage, Art und Weise</t>
    </r>
  </si>
  <si>
    <t>max. 3</t>
  </si>
  <si>
    <t>Sockelleisten/ wischfester Anstrich im Sockelbereich</t>
  </si>
  <si>
    <t>Schutz des Sockelbereichs von Wänden vor Verschmutzung und Beschädigung durch die Fußbodenreinigung</t>
  </si>
  <si>
    <t>Vorhanden</t>
  </si>
  <si>
    <r>
      <t>Nachweis</t>
    </r>
    <r>
      <rPr>
        <sz val="10"/>
        <color theme="1"/>
        <rFont val="Arial"/>
        <family val="2"/>
      </rPr>
      <t>: ja/ nein; Beschreibung Art und Weise</t>
    </r>
  </si>
  <si>
    <t>max. 2</t>
  </si>
  <si>
    <t>Inspektions- und wartungsrelevante Technische Anlagen</t>
  </si>
  <si>
    <t>Revisionierbarkeit</t>
  </si>
  <si>
    <t>Gegeben</t>
  </si>
  <si>
    <t>Beschriftung</t>
  </si>
  <si>
    <r>
      <t>Nachweis</t>
    </r>
    <r>
      <rPr>
        <sz val="10"/>
        <color theme="1"/>
        <rFont val="Arial"/>
        <family val="2"/>
      </rPr>
      <t>: ja/ nein; Beschreibung Art und Weise; Abstimmungsprotokoll</t>
    </r>
  </si>
  <si>
    <t xml:space="preserve">max. 4 </t>
  </si>
  <si>
    <t>Punkte 
(gesamt max. 10)</t>
  </si>
  <si>
    <t>Gibt es eine Dokumentation zur ökologischen Bauteiloptimierung im Rahmen der Planungsphase?</t>
  </si>
  <si>
    <t>Es sind alle relevanten, eingesetzten Produkte in allen relevanten Gewerken zu deklarieren. Die PD-Listen sind in Abstimmung mit der ökologischen Fachbauaufsicht nachzuführen. Alle Produkte aller relevanten Gewerke werden hinsichtlich der Erfüllung der Standardkriterienauswahl der "ÖkoBauKriterien" geprüft.</t>
  </si>
  <si>
    <t>Eingabe Dach- und Grundfläche</t>
  </si>
  <si>
    <t>Flächen</t>
  </si>
  <si>
    <t>Bestimmung des Anteils der begrünbaren Dachfläche an der Gesamtdachfläche. Es ist jeweils die projezierte Dachfläche anzusetzen.</t>
  </si>
  <si>
    <t xml:space="preserve">Größe der begrünbaren projezierten Dachflächen </t>
  </si>
  <si>
    <r>
      <t>m</t>
    </r>
    <r>
      <rPr>
        <vertAlign val="superscript"/>
        <sz val="10"/>
        <rFont val="Arial"/>
        <family val="2"/>
      </rPr>
      <t>2</t>
    </r>
  </si>
  <si>
    <t xml:space="preserve">Größe der projezierten Dachflächen </t>
  </si>
  <si>
    <t>Punkte (gesamt Max. 60)</t>
  </si>
  <si>
    <t>50 - 75 % Anteil an allen begrünbaren Dächern</t>
  </si>
  <si>
    <t>Statisch angepasste
Modellierung der Substrathöhen (&gt;20 cm auf 5% der begrünten Dachfläche) + eine der folgenden Maßnahmen: 
• Totholzbereiche (&gt; 2 m² Grundfläche) 
• Sand- oder Wandkieslinsen (&gt; 2 m² Grundfläche)
• Wasserflächen, Tümpel &gt; 2 m²
• Verwendung von autochthonem Saatgut</t>
  </si>
  <si>
    <t>Vertikalbegrünung</t>
  </si>
  <si>
    <t>bis zu einer Gebäudefassade begrünt oder entsprechend ein anderes Bauwerk</t>
  </si>
  <si>
    <t>Max. 5</t>
  </si>
  <si>
    <t>Max. 12</t>
  </si>
  <si>
    <t>Klimawandelanpassung am Gebäude und im Außenraum</t>
  </si>
  <si>
    <t>&gt; 80  % Anteil der Außenfläche sind unversiegelt</t>
  </si>
  <si>
    <t>60 - 80 % Anteil des Außenfläche sind unversiegelt</t>
  </si>
  <si>
    <t>40 - 60 % Anteil des Außenfläche sind unversiegelt</t>
  </si>
  <si>
    <t xml:space="preserve">Naturnah gestaltete Sickerbecken, Mulden oder Gerinne zur temporären Wasserrückhaltung </t>
  </si>
  <si>
    <t>Schutz vor Überschwemmungen</t>
  </si>
  <si>
    <t xml:space="preserve">Darstellung der Fließwege des Niederschlagswassers auf dem Grundstück durch einen Außenanlagenplan im Maßstab 1:200-1:300 </t>
  </si>
  <si>
    <t>Vermeidung von Überhitzung</t>
  </si>
  <si>
    <t>Verwendung von Materialien mit hellen Oberflächen und hohem Rückstrahlevermögen</t>
  </si>
  <si>
    <t>Bestimmung der maximal zulässigen Übertemperaturgradstunden</t>
  </si>
  <si>
    <t>Nachweis über den thermischen Komfort im Sommer</t>
  </si>
  <si>
    <t xml:space="preserve">Nutzungsstunden pro Jahr </t>
  </si>
  <si>
    <t>h/a</t>
  </si>
  <si>
    <r>
      <t xml:space="preserve">Nachweis OIB RL-6; KB* &lt; 0,4 kWh/(m³a)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Nachweis PHPP Überschreitung 26 °C &lt; 1 % (Jahresbetrachtung)</t>
    </r>
  </si>
  <si>
    <t>Übertemperaturgradstunden (maximal zulässig)</t>
  </si>
  <si>
    <t>Kh/a</t>
  </si>
  <si>
    <t>Übertemperaturgradstunden- unterschreitung um 20 %</t>
  </si>
  <si>
    <t>Dynamische Gebäudesimulation (zumindest für kritische Räume, bei aktiver Kühlung verpflichtend) bei Einhaltung der maximal zulässigen Übertemperaturgradstunden</t>
  </si>
  <si>
    <r>
      <t xml:space="preserve">Dynamische Gebäudesimulation (zumindest für kritische Räume, bei aktiver Kühlung verpflichtend) bei  Unterschreitung der maximal zulässigen Übertemperaturgradstunden um </t>
    </r>
    <r>
      <rPr>
        <b/>
        <sz val="10"/>
        <rFont val="Arial"/>
        <family val="2"/>
      </rPr>
      <t>20 % *</t>
    </r>
  </si>
  <si>
    <t>Ausführung Free-Cooling</t>
  </si>
  <si>
    <t>Zusatzpunkte bei Ausführung einer passiven Kühlung  (z.B. freie Nachtlüftung, mechanische Lüftungsanlage, adiabate Abluftbefeuchtung, Grundwasserkühlung ohne Kompressionskälte, Solekühlung ohne Kompressionskälte)</t>
  </si>
  <si>
    <t>max. 75</t>
  </si>
  <si>
    <t>* Nähere Ausführungen zu den maximal zulässigen Übertemperaturgradstunden in den Erläuterungen zum KGA 2022
  Die Bezugstemperatur beträgt für ganz Vorarlberg 25 °C
  Bei einer Nutzungszeit von 2860 h/a dürfen maximal 450 Kh/a (Übertemperaturgradstunden) vorliegen. Wird dieser Wert überschritten, ist das Kriterium nicht erfüllt.
  Eine Berechnungshilfe zur Bestimmung der maximal zulässigen Übertemperaturgradstunden befindet sich rechts auf diesem Tabellenblatt.</t>
  </si>
  <si>
    <r>
      <t>kg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/(m²a)</t>
    </r>
  </si>
  <si>
    <t>kgCO2/(m²a)</t>
  </si>
  <si>
    <t>Wert</t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</si>
  <si>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oben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</si>
  <si>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unten</t>
    </r>
  </si>
  <si>
    <t>Kühlbedarf</t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</si>
  <si>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</si>
  <si>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t>Minderbeheizte Gebäude</t>
  </si>
  <si>
    <t>Objekttyp / Funktion des Gebäudes</t>
  </si>
  <si>
    <t>Datum der Baueingabe</t>
  </si>
  <si>
    <t>LNB-Bewertungspunkte</t>
  </si>
  <si>
    <t>LNB - Aussteller</t>
  </si>
  <si>
    <t xml:space="preserve">LNB - Erstelldatum </t>
  </si>
  <si>
    <t>Firmen-Stempel und Unterschrift</t>
  </si>
  <si>
    <t>Bruttogrundfläche</t>
  </si>
  <si>
    <t>Bezugsfläche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</si>
  <si>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</si>
  <si>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Heizwärmebedarf Q</t>
    </r>
    <r>
      <rPr>
        <vertAlign val="subscript"/>
        <sz val="10"/>
        <color theme="1"/>
        <rFont val="Arial"/>
        <family val="2"/>
      </rPr>
      <t>h,b</t>
    </r>
  </si>
  <si>
    <r>
      <t>Kühlbedarf Q</t>
    </r>
    <r>
      <rPr>
        <vertAlign val="subscript"/>
        <sz val="10"/>
        <color theme="1"/>
        <rFont val="Arial"/>
        <family val="2"/>
      </rPr>
      <t>c,b</t>
    </r>
  </si>
  <si>
    <r>
      <t>Primärenergiebedarf Q</t>
    </r>
    <r>
      <rPr>
        <vertAlign val="subscript"/>
        <sz val="10"/>
        <color theme="1"/>
        <rFont val="Arial"/>
        <family val="2"/>
      </rPr>
      <t>p</t>
    </r>
  </si>
  <si>
    <r>
      <t>Anforderungswert Primärenergiebedarf Q</t>
    </r>
    <r>
      <rPr>
        <vertAlign val="subscript"/>
        <sz val="10"/>
        <color theme="1"/>
        <rFont val="Arial"/>
        <family val="2"/>
      </rPr>
      <t>p</t>
    </r>
  </si>
  <si>
    <r>
      <t>Emissionen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</si>
  <si>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r>
      <t>Relation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zu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Anforderungswert</t>
    </r>
  </si>
  <si>
    <t xml:space="preserve">- </t>
  </si>
  <si>
    <r>
      <t>Korrektur Primärenergiebedarf Q</t>
    </r>
    <r>
      <rPr>
        <vertAlign val="subscript"/>
        <sz val="10"/>
        <color theme="1"/>
        <rFont val="Arial"/>
        <family val="2"/>
      </rPr>
      <t>p</t>
    </r>
  </si>
  <si>
    <r>
      <t>Korrektur CO</t>
    </r>
    <r>
      <rPr>
        <vertAlign val="subscript"/>
        <sz val="10"/>
        <color theme="1"/>
        <rFont val="Arial"/>
        <family val="2"/>
      </rPr>
      <t>2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</si>
  <si>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</si>
  <si>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</si>
  <si>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-Punkte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</si>
  <si>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</si>
  <si>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</si>
  <si>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</si>
  <si>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</si>
  <si>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</si>
  <si>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</si>
  <si>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unten</t>
    </r>
  </si>
  <si>
    <t>1b</t>
  </si>
  <si>
    <t>Eingabefeld GEG 2020</t>
  </si>
  <si>
    <r>
      <t>B 1b Heizwärmebedarf Q</t>
    </r>
    <r>
      <rPr>
        <b/>
        <vertAlign val="subscript"/>
        <sz val="12"/>
        <color theme="1"/>
        <rFont val="Arial"/>
        <family val="2"/>
      </rPr>
      <t>h,b</t>
    </r>
    <r>
      <rPr>
        <b/>
        <sz val="12"/>
        <color theme="1"/>
        <rFont val="Arial"/>
        <family val="2"/>
      </rPr>
      <t>, Kühlbedarf Q</t>
    </r>
    <r>
      <rPr>
        <b/>
        <vertAlign val="subscript"/>
        <sz val="12"/>
        <color theme="1"/>
        <rFont val="Arial"/>
        <family val="2"/>
      </rPr>
      <t>c,b</t>
    </r>
    <r>
      <rPr>
        <b/>
        <sz val="12"/>
        <color theme="1"/>
        <rFont val="Arial"/>
        <family val="2"/>
      </rPr>
      <t>, Primärenergiebedarf Q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und Emissionen CO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-Äquivalente nach GEG 2020
für den </t>
    </r>
    <r>
      <rPr>
        <b/>
        <u/>
        <sz val="12"/>
        <color theme="1"/>
        <rFont val="Arial"/>
        <family val="2"/>
      </rPr>
      <t>vollkonditionierten</t>
    </r>
    <r>
      <rPr>
        <b/>
        <sz val="12"/>
        <color theme="1"/>
        <rFont val="Arial"/>
        <family val="2"/>
      </rPr>
      <t xml:space="preserve"> Bereich</t>
    </r>
    <r>
      <rPr>
        <sz val="12"/>
        <color theme="1"/>
        <rFont val="Arial"/>
        <family val="2"/>
      </rPr>
      <t xml:space="preserve"> (falls ein Energieausweis erforderlich ist)</t>
    </r>
  </si>
  <si>
    <t>Eingabefeld GEG 2020 minderbeheizt</t>
  </si>
  <si>
    <t>Ergebnisse minderbeheizte Gebäude</t>
  </si>
  <si>
    <t>Rechenfelder minderbeheizte Gebäude</t>
  </si>
  <si>
    <t>Qualität der Gebäudehülle und Kompaktheit</t>
  </si>
  <si>
    <t>Biodiversität und Klimafolgenanpassung</t>
  </si>
  <si>
    <t>Einsatz von mind. 30% des Betonvolumens als Recyclingbeton mit mind. 25% Recyclinganteil bei Zuschlagstoffen</t>
  </si>
  <si>
    <t>Gründach mit &gt;= 10 cm Dacherde bei (Mit-) Verwendung von lokalem Boden (mind. 50%) oder Substrat aus lokalem Material (z.B. Grünschnittkompost – Sand-Gemisch) 
PV-Gründach-Kombination 
(trockenheitsverträgliche Vegetation, Substrathöhe im Mittel mind. 8cm) 
Gründach mit überwiegend mineralischem
Substrat &gt; 14 cm (trockenheitsverträgliche Vegetation)</t>
  </si>
  <si>
    <t>B 1.5 Nutzung erneuerbarer Energiequellen</t>
  </si>
  <si>
    <t>OI3-Wert Max.</t>
  </si>
  <si>
    <t>OI3-Wert Min.</t>
  </si>
  <si>
    <t>EI10-Wert Max.</t>
  </si>
  <si>
    <t>EI10-Wert Min.</t>
  </si>
  <si>
    <r>
      <t>Kommentierung Haustechnik-Schemata und Raumbücher (Heizung &amp; Lüftung) mit energetisch relevanten Auslegungsdaten,</t>
    </r>
    <r>
      <rPr>
        <b/>
        <sz val="10"/>
        <color rgb="FF000000"/>
        <rFont val="Arial"/>
        <family val="2"/>
      </rPr>
      <t xml:space="preserve"> i.d.R. vor der Baueingabe aber jedenfalls vor Ausschreibung der Gebäudetechnik,</t>
    </r>
    <r>
      <rPr>
        <sz val="10"/>
        <color rgb="FF000000"/>
        <rFont val="Arial"/>
        <family val="2"/>
      </rPr>
      <t xml:space="preserve"> du</t>
    </r>
    <r>
      <rPr>
        <sz val="10"/>
        <color indexed="8"/>
        <rFont val="Arial"/>
        <family val="2"/>
      </rPr>
      <t xml:space="preserve">rch externe, fachkundige Personen </t>
    </r>
    <r>
      <rPr>
        <vertAlign val="superscript"/>
        <sz val="10"/>
        <color indexed="8"/>
        <rFont val="Arial"/>
        <family val="2"/>
      </rPr>
      <t>1)</t>
    </r>
  </si>
  <si>
    <r>
      <t xml:space="preserve">Vorlage eines unterfertigten Einregulierungsprotokolls für Heizung und Lüftung (Mindestangabe: Volumenströme je Ventil und Strang inkl. Dokumentation der Einstellwerte) - </t>
    </r>
    <r>
      <rPr>
        <i/>
        <sz val="10"/>
        <color rgb="FFFF0000"/>
        <rFont val="Arial"/>
        <family val="2"/>
      </rPr>
      <t>MUSSKRITERIUM</t>
    </r>
  </si>
  <si>
    <t>M
(0)</t>
  </si>
  <si>
    <t xml:space="preserve">Nachweis Einhaltung der DIN 4108-2 (für alle kritischen Räume) und Glasanteil der vertikalen Fassade des Gebäudes &lt;= 35% </t>
  </si>
  <si>
    <t>Nutzung des Regenwassers zur Bewässerung der Außenanlagen</t>
  </si>
  <si>
    <t>Nutzung des Regenwassers für WC- und Urinalspülung</t>
  </si>
  <si>
    <t>Anbindung der Dachfläche der Hauptgebäude an eine Regenwasserzisterne. Dimensionierung: Bevorhaltung des Bedarfs von mind. 2 Wochen (30l pro WC / 10l pro Urinal pro Nutzungstag) oder Dimensionierung nach anschließbarer Dachfläche (40l pro m²)</t>
  </si>
  <si>
    <t>Überschrift dieses Blockes bleibt und ergänzend vollkonditioniert</t>
  </si>
  <si>
    <t xml:space="preserve">     </t>
  </si>
  <si>
    <t>Vermeidung von nicht zukunftsfähigen Kältemittel</t>
  </si>
  <si>
    <t>Punkte (gesamt max. 45)</t>
  </si>
  <si>
    <t>Vermeidung von Kufer/Kupferlegierungen und Zink/ Zinklegierungen</t>
  </si>
  <si>
    <t>D 1.3 Einsatz bereits verwendeter Bauprodukte und Bauteile</t>
  </si>
  <si>
    <t>Einsatz von bereits verwendeter Bauprodukte und Bauteile bei tragenden Elementen</t>
  </si>
  <si>
    <t>Einsatz von bereits verwendeter Bauprodukte und Bauteile bei nicht tragenden Elementen</t>
  </si>
  <si>
    <t>Einsatz bereits verwendeter Bauprodukte und Bauteile</t>
  </si>
  <si>
    <t>A 1.3 Produktmanagement - Einsatz regionaler, schadstoffarmer und emissionsarmer Bauprodukte und Konstruktionen</t>
  </si>
  <si>
    <t>A 1.4 Biodiversität und Klimawandelanpassung</t>
  </si>
  <si>
    <r>
      <t xml:space="preserve">1) als externe, fachkundige Personen zählen in diesem Zusammenhang Fachpersonen (Ingenieure der Gebäudetechnik, Versorgungstechnik, Heizungs- und Lüftungstechnik, Energieingenieurwesen (Schwerpunkt Gebäude), Technischen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HTL-Absolventen mit Schwerpunkt Technische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Meister der Heizungs- und Lüftungstechnik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Mitarbeiter in HSL-Planungsbüros mit mind. 5 Jahren Berufserfahrung</t>
    </r>
    <r>
      <rPr>
        <sz val="10"/>
        <rFont val="Arial"/>
        <family val="2"/>
      </rPr>
      <t>. Diese externe Personen dürfen hierbei nicht im selben Planungsbüro arbeiten, welches mit der Anlagenplanung beauftragt ist.</t>
    </r>
  </si>
  <si>
    <t xml:space="preserve">Vermeidung von Kupfer bzw. Kupferlegierungen und Zink bzw. Zinklegierungen im bewitterten Außenbereich </t>
  </si>
  <si>
    <t>Sämtliche Dichtstoffe, inkl. Nassversiegelung von Fenstern</t>
  </si>
  <si>
    <t>Nicht relevant im LNB reduziert beheizt Gebäude</t>
  </si>
  <si>
    <t>Der LNB-Aussteller bestätigt mit nachstehenden Erklärungen, dass
- die Erstelllung des Leitfaden Nachhaltig Bauen mit den erzielten Bewertungspunkten nach fachlich bestem Wissen und Gewissen durchgeführt wurde
- sofern alle für die Ausstellung erforderlichen Unterlagen korrekt  und vollständig übermittelt wurden, ein Prüfer/Aussteller nicht in den Planungs- und Ausführungsprozess des Bauvorhabens eingebunden war und überdies hierfür keinerlei Honorare erhalten hat
- dem LNB-Aussteller bewusst ist, dass,  falls sich nachträglich herausstellt, dass die Bewertungspunkte nicht stimmen sollten, es zu einer Kürzung des Fördersatzes und der maximal anerkennbaren Kosten für die Gemeinde kommen kann.</t>
  </si>
  <si>
    <t>gering beheizt</t>
  </si>
  <si>
    <t>frostfrei</t>
  </si>
  <si>
    <t>Fassaden der Haupt- und Nebengebäude begrünt (&gt; 15 % der opaken Fläche der untersten 10m Gebäudehöhe) oder im entsprechenden Ausmaß ein anderes Bauwerk</t>
  </si>
  <si>
    <t>Von einer Gehölzinsel oder Wildhecke (&gt;3 m breit und &gt;5 m lang) mit natürlichem Unterwuchs und heimischen Arten in ihrer Wildform (keine züchterische Form, keine Sorte)</t>
  </si>
  <si>
    <t>Kommissionelle Beurteilung 
(vollkonditionierter Bereich)</t>
  </si>
  <si>
    <t>LNB Zertifizierungsstelle</t>
  </si>
  <si>
    <t>LNB Zertifizierer</t>
  </si>
  <si>
    <t xml:space="preserve">frostfrei (bis 5°C beheizt)
</t>
  </si>
  <si>
    <t xml:space="preserve">Gering beheizt (+6°C bis 17°C)
</t>
  </si>
  <si>
    <t>Vollkonditioniert (ab + 18°C)</t>
  </si>
  <si>
    <t>Durchführung eines Architekturwettbewerbes und Festlegung eines 
Nachhaltigkeitstandards in Architektenvereinbarungen</t>
  </si>
  <si>
    <t>Vermeidung von PVC,  Kältemittel, Kupfer/Zink und Bioziden</t>
  </si>
  <si>
    <r>
      <t xml:space="preserve">3. Ökologische/ LNB- Bauaufsicht </t>
    </r>
    <r>
      <rPr>
        <sz val="10"/>
        <rFont val="Arial"/>
        <family val="2"/>
      </rPr>
      <t>(Punktevergabe nur möglich, wenn auch Punkte bei 2. vergeben wurden)</t>
    </r>
  </si>
  <si>
    <r>
      <rPr>
        <b/>
        <sz val="10"/>
        <rFont val="Arial"/>
        <family val="2"/>
      </rPr>
      <t>Regelmäßig dem Baufortschritt entsprechend</t>
    </r>
    <r>
      <rPr>
        <sz val="10"/>
        <rFont val="Arial"/>
        <family val="2"/>
      </rPr>
      <t xml:space="preserve"> (max. 3 Gewerke nicht erfasst, Protokolle mit Angabe zum Status der Produkte und Stellungnahme ob Anmerkungen umgesetzt wurden. Protokolle müssen umgehend, in der regel binnen 5 Werktagen ausgesendet werden) </t>
    </r>
  </si>
  <si>
    <t>Gibt es eine LNB- Bauaufsicht?</t>
  </si>
  <si>
    <r>
      <rPr>
        <b/>
        <sz val="10"/>
        <rFont val="Arial"/>
        <family val="2"/>
      </rPr>
      <t>Konstruktiver Holzbau</t>
    </r>
    <r>
      <rPr>
        <sz val="10"/>
        <rFont val="Arial"/>
        <family val="2"/>
      </rPr>
      <t xml:space="preserve"> </t>
    </r>
    <r>
      <rPr>
        <sz val="8"/>
        <rFont val="Arial"/>
        <family val="2"/>
      </rPr>
      <t>(Bepunktung nur bei Holz- bzw. Mischbauten)</t>
    </r>
  </si>
  <si>
    <r>
      <rPr>
        <b/>
        <sz val="10"/>
        <rFont val="Arial"/>
        <family val="2"/>
      </rPr>
      <t>Fassade</t>
    </r>
    <r>
      <rPr>
        <sz val="10"/>
        <rFont val="Arial"/>
        <family val="2"/>
      </rPr>
      <t xml:space="preserve"> (bei mehr als der Hälfte der Fassadenfläche)</t>
    </r>
  </si>
  <si>
    <r>
      <rPr>
        <b/>
        <sz val="10"/>
        <rFont val="Arial"/>
        <family val="2"/>
      </rPr>
      <t>Fenster</t>
    </r>
    <r>
      <rPr>
        <sz val="10"/>
        <rFont val="Arial"/>
        <family val="2"/>
      </rPr>
      <t xml:space="preserve"> mind. 80% der aus entsprechendem Holz und 100% der Fenster PVC-frei</t>
    </r>
  </si>
  <si>
    <r>
      <rPr>
        <b/>
        <sz val="10"/>
        <rFont val="Arial"/>
        <family val="2"/>
      </rPr>
      <t>Fußbodenbelag Massivholz</t>
    </r>
    <r>
      <rPr>
        <sz val="10"/>
        <rFont val="Arial"/>
        <family val="2"/>
      </rPr>
      <t xml:space="preserve"> (z.B. Massivparkett, Dielenboden; Mehrschichtparkett mit einer Nutzschichtstärke von mind. 6mm; mehr als die Hälfte der konditionierten Flächen (Zonen mit einer geplanten Raumtemperatur von mind. 18°C) als Vollholzkonstruktion</t>
    </r>
  </si>
  <si>
    <t>Nachweis: siehe LNB Erläuterungen</t>
  </si>
  <si>
    <t>10 % der versiegelten und teilversiegelten Außenfläche wird oberirdisch zurückgehalten oder versickert</t>
  </si>
  <si>
    <t>Von drei verschiedenen heimischen Sträuchern in ihrer Wildform (keine züchterische Form, keine Sorte)</t>
  </si>
  <si>
    <t xml:space="preserve">Von artenreichen mehrjährigen Blumenwiesen oder Blühstreifen/ Hochstaudensäume mit gebietseigenen Wildpflanzenarten 
(25% der Außenfläche, Einzelfläche mindestens 10 m²). </t>
  </si>
  <si>
    <t xml:space="preserve">Von artenreichen mehrjährigen Blumenwiesen oder Blühstreifen/ Hochstaudensäume mit gebietseigenen Wildpflanzenarten 
(10% der Außenfläche, Einzelfläche mindestens 10 m²). </t>
  </si>
  <si>
    <t>Konzept für den Betrieb und Wartung der technischen Anlagen mit Regel- und Messkonzept (Lastenheft) inkl. Einschulung der relevanten Personen (Bestätigung). Das Konzept soll hierbei die schalttechnischen Zusammenhänge ebenso beschreiben wie die getroffenen Einstellungen</t>
  </si>
  <si>
    <t>D 1.1 Vermeidung von PVC, Kältemittel, Kupfer/Zink und biozider Ausrüstung</t>
  </si>
  <si>
    <t>Verwendung von mind. 70% der Betonbauteile mit CO2- armen Zement als Bindemittel</t>
  </si>
  <si>
    <t>Bei Erreichbarkeit maximal 3 m über dem Fußboden oder eines Reinigungsgangs für mind. jeweils 70% der Innen- und Außenglasflächen</t>
  </si>
  <si>
    <t>Bei Erreichbarkeit über 3 m über dem Fußboden oder eines Reinigungsgangs und  mit Reinigungsstange reinigbar für mind. jeweils 70% der Innen- und Außenglasflächen</t>
  </si>
  <si>
    <t>Anbindung der Dachfläche der Hauptgebäude an eine Regenwasserzisterne. Dimensionierung: Bevorhaltung des Bedarfs von mind. 2 Wochen (40l pro m² zu bewässernde Außenfläche) oder nach anschließbarer Dachfläche (40l pro m²)</t>
  </si>
  <si>
    <r>
      <rPr>
        <b/>
        <sz val="10"/>
        <rFont val="Arial"/>
        <family val="2"/>
      </rPr>
      <t>Einsatz von Kältemittel mit reduzierten Klimafolgen bei Wärmepumpen</t>
    </r>
    <r>
      <rPr>
        <sz val="10"/>
        <rFont val="Arial"/>
        <family val="2"/>
      </rPr>
      <t xml:space="preserve">
GWP &lt; 750</t>
    </r>
  </si>
  <si>
    <t>LNB - Leitfaden Nachhaltig Bauen 2024
Bewertung reduziert beheizte Gebäude</t>
  </si>
  <si>
    <r>
      <t xml:space="preserve">LNB - Leitfaden Nachhaltig Bauen  
Bewertung reduziert beheizte Gebäude
</t>
    </r>
    <r>
      <rPr>
        <b/>
        <sz val="11"/>
        <rFont val="Arial"/>
        <family val="2"/>
      </rPr>
      <t>Version 2024-1</t>
    </r>
  </si>
  <si>
    <t>A 1.5 Haustechnik-Konzept</t>
  </si>
  <si>
    <t>A 1.6 Reinigungs- und Instandhaltungsfreundlichkeit</t>
  </si>
  <si>
    <t>A 1.7 Regenwassernutzung</t>
  </si>
  <si>
    <r>
      <rPr>
        <b/>
        <u/>
        <sz val="12"/>
        <rFont val="Arial"/>
        <family val="2"/>
      </rPr>
      <t xml:space="preserve">Gering </t>
    </r>
    <r>
      <rPr>
        <b/>
        <sz val="12"/>
        <rFont val="Arial"/>
        <family val="2"/>
      </rPr>
      <t>beheizt (+6°C bis 17°C)</t>
    </r>
  </si>
  <si>
    <r>
      <rPr>
        <b/>
        <u/>
        <sz val="12"/>
        <rFont val="Arial"/>
        <family val="2"/>
      </rPr>
      <t>gering</t>
    </r>
    <r>
      <rPr>
        <b/>
        <sz val="12"/>
        <rFont val="Arial"/>
        <family val="2"/>
      </rPr>
      <t xml:space="preserve"> beheizt (+6 °C bis 17 °C) </t>
    </r>
  </si>
  <si>
    <t>frostfrei (bis 5 °C beheizt)</t>
  </si>
  <si>
    <t>Kommissionelle Beurteilung 
(gering beheizter Bereich)</t>
  </si>
  <si>
    <t>Kommissionelle Beurteilung 
(frostfreier Bereich)</t>
  </si>
  <si>
    <t>OI3BG3, BZF    ökologischer Index der  Gesamtmasse des Gebäudes</t>
  </si>
  <si>
    <t xml:space="preserve">Entsorgungsindikator (EI10) </t>
  </si>
  <si>
    <t>Heizwärmebedarf Qh,b</t>
  </si>
  <si>
    <t>Kühlbedarf Qc,b</t>
  </si>
  <si>
    <t>Primärenergiebedarf Qp</t>
  </si>
  <si>
    <t xml:space="preserve">Emissionen CO2-Äquivalente </t>
  </si>
  <si>
    <t>differenzierte Verbrauchserfassung (MUSSKRITERIUM)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</si>
</sst>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&quot;.&quot;"/>
    <numFmt numFmtId="165" formatCode="&quot;max. &quot;0"/>
    <numFmt numFmtId="166" formatCode="_-* #,##0_-;\-* #,##0_-;_-* &quot;-&quot;??_-;_-@_-"/>
    <numFmt numFmtId="167" formatCode="0.0"/>
  </numFmts>
  <fonts count="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L Frutiger Light"/>
    </font>
    <font>
      <i/>
      <sz val="10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L Frutiger Light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sz val="14"/>
      <color theme="1"/>
      <name val="Calibri"/>
      <family val="2"/>
      <scheme val="minor"/>
    </font>
    <font>
      <b/>
      <u/>
      <sz val="12"/>
      <name val="Arial"/>
      <family val="2"/>
    </font>
    <font>
      <vertAlign val="subscript"/>
      <sz val="10"/>
      <color theme="1"/>
      <name val="Arial"/>
      <family val="2"/>
    </font>
    <font>
      <sz val="22"/>
      <name val="Arial"/>
      <family val="2"/>
    </font>
    <font>
      <b/>
      <vertAlign val="subscript"/>
      <sz val="10"/>
      <color theme="1"/>
      <name val="Arial"/>
      <family val="2"/>
    </font>
    <font>
      <sz val="12"/>
      <color theme="0"/>
      <name val="Arial"/>
      <family val="2"/>
    </font>
    <font>
      <b/>
      <i/>
      <sz val="16"/>
      <name val="Arial"/>
      <family val="2"/>
    </font>
    <font>
      <b/>
      <sz val="11"/>
      <color rgb="FFFF0000"/>
      <name val="Arial"/>
      <family val="2"/>
    </font>
    <font>
      <sz val="11"/>
      <color indexed="62"/>
      <name val="Arial"/>
      <family val="2"/>
    </font>
    <font>
      <i/>
      <u/>
      <sz val="10"/>
      <name val="Arial"/>
      <family val="2"/>
    </font>
    <font>
      <vertAlign val="superscript"/>
      <sz val="10"/>
      <color indexed="8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12"/>
      <color indexed="64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name val="Arial"/>
      <family val="2"/>
    </font>
    <font>
      <b/>
      <sz val="16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2"/>
      <name val="Arial"/>
      <family val="2"/>
    </font>
    <font>
      <sz val="11"/>
      <color indexed="64"/>
      <name val="Calibri"/>
      <family val="2"/>
    </font>
    <font>
      <b/>
      <sz val="11"/>
      <color indexed="64"/>
      <name val="Arial"/>
      <family val="2"/>
    </font>
    <font>
      <b/>
      <u/>
      <sz val="12"/>
      <color theme="1"/>
      <name val="Arial"/>
      <family val="2"/>
    </font>
    <font>
      <i/>
      <sz val="10"/>
      <color rgb="FFFF0000"/>
      <name val="Arial"/>
      <family val="2"/>
    </font>
    <font>
      <b/>
      <sz val="2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5"/>
      </patternFill>
    </fill>
  </fills>
  <borders count="1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/>
      <bottom/>
      <diagonal/>
    </border>
    <border>
      <left style="thin">
        <color rgb="FF3F3F3F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157">
    <xf numFmtId="0" fontId="0" fillId="0" borderId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54" fillId="24" borderId="73" applyNumberFormat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0" fontId="35" fillId="20" borderId="2" applyNumberFormat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27" fillId="7" borderId="2" applyNumberFormat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43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21" borderId="4" applyNumberFormat="0" applyFont="0" applyAlignment="0" applyProtection="0"/>
    <xf numFmtId="0" fontId="12" fillId="21" borderId="4" applyNumberFormat="0" applyFon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1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0" fontId="37" fillId="22" borderId="9" applyNumberFormat="0" applyAlignment="0" applyProtection="0"/>
    <xf numFmtId="0" fontId="9" fillId="0" borderId="0"/>
    <xf numFmtId="0" fontId="10" fillId="2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7" borderId="2" applyNumberFormat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21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112" applyNumberFormat="0" applyFill="0" applyAlignment="0" applyProtection="0"/>
    <xf numFmtId="0" fontId="31" fillId="0" borderId="112" applyNumberFormat="0" applyFill="0" applyAlignment="0" applyProtection="0"/>
    <xf numFmtId="0" fontId="58" fillId="0" borderId="0"/>
    <xf numFmtId="0" fontId="27" fillId="38" borderId="2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6" fillId="38" borderId="74" applyNumberFormat="0"/>
    <xf numFmtId="0" fontId="89" fillId="40" borderId="0" applyNumberFormat="0" applyBorder="0"/>
    <xf numFmtId="0" fontId="1" fillId="0" borderId="0"/>
    <xf numFmtId="0" fontId="1" fillId="0" borderId="0"/>
    <xf numFmtId="0" fontId="12" fillId="0" borderId="0"/>
  </cellStyleXfs>
  <cellXfs count="953">
    <xf numFmtId="0" fontId="0" fillId="0" borderId="0" xfId="0"/>
    <xf numFmtId="0" fontId="12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vertical="center"/>
      <protection locked="0"/>
    </xf>
    <xf numFmtId="0" fontId="13" fillId="0" borderId="47" xfId="0" applyFont="1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18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vertical="center" wrapText="1"/>
      <protection locked="0"/>
    </xf>
    <xf numFmtId="1" fontId="17" fillId="26" borderId="45" xfId="0" applyNumberFormat="1" applyFont="1" applyFill="1" applyBorder="1" applyAlignment="1">
      <alignment horizontal="center" vertical="center" wrapText="1"/>
    </xf>
    <xf numFmtId="1" fontId="19" fillId="29" borderId="28" xfId="0" applyNumberFormat="1" applyFont="1" applyFill="1" applyBorder="1" applyAlignment="1" applyProtection="1">
      <alignment horizontal="center" vertical="center" wrapText="1"/>
      <protection locked="0"/>
    </xf>
    <xf numFmtId="1" fontId="19" fillId="29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45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53" xfId="0" applyFont="1" applyBorder="1" applyAlignment="1" applyProtection="1">
      <alignment vertical="center" wrapText="1"/>
      <protection locked="0"/>
    </xf>
    <xf numFmtId="0" fontId="12" fillId="0" borderId="53" xfId="0" applyFont="1" applyBorder="1" applyAlignment="1" applyProtection="1">
      <alignment vertical="center"/>
      <protection locked="0"/>
    </xf>
    <xf numFmtId="0" fontId="45" fillId="0" borderId="53" xfId="0" applyFont="1" applyBorder="1" applyAlignment="1" applyProtection="1">
      <alignment vertical="center"/>
      <protection locked="0"/>
    </xf>
    <xf numFmtId="0" fontId="13" fillId="0" borderId="53" xfId="0" applyFont="1" applyBorder="1" applyAlignment="1" applyProtection="1">
      <alignment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18" fillId="0" borderId="5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0" xfId="0" applyNumberFormat="1" applyAlignment="1" applyProtection="1">
      <alignment textRotation="90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44" fillId="0" borderId="40" xfId="0" applyFont="1" applyBorder="1" applyAlignment="1" applyProtection="1">
      <alignment vertical="center" wrapText="1"/>
      <protection locked="0"/>
    </xf>
    <xf numFmtId="14" fontId="44" fillId="0" borderId="54" xfId="0" applyNumberFormat="1" applyFont="1" applyBorder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7" xfId="0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1" fontId="44" fillId="31" borderId="58" xfId="107" applyNumberFormat="1" applyFont="1" applyFill="1" applyBorder="1" applyAlignment="1" applyProtection="1">
      <alignment horizontal="center" vertical="center"/>
      <protection locked="0"/>
    </xf>
    <xf numFmtId="1" fontId="44" fillId="31" borderId="59" xfId="107" applyNumberFormat="1" applyFont="1" applyFill="1" applyBorder="1" applyAlignment="1" applyProtection="1">
      <alignment horizontal="center" vertical="center"/>
      <protection locked="0"/>
    </xf>
    <xf numFmtId="1" fontId="17" fillId="26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1" fontId="19" fillId="26" borderId="45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vertical="center" wrapText="1"/>
      <protection locked="0"/>
    </xf>
    <xf numFmtId="0" fontId="45" fillId="0" borderId="15" xfId="0" applyFont="1" applyBorder="1" applyAlignment="1" applyProtection="1">
      <alignment vertical="center" wrapText="1"/>
      <protection locked="0"/>
    </xf>
    <xf numFmtId="1" fontId="46" fillId="32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1" fontId="46" fillId="3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30" borderId="46" xfId="0" applyNumberFormat="1" applyFont="1" applyFill="1" applyBorder="1" applyAlignment="1" applyProtection="1">
      <alignment horizontal="center" vertical="center" wrapText="1"/>
      <protection locked="0"/>
    </xf>
    <xf numFmtId="1" fontId="46" fillId="2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0" xfId="0" applyNumberFormat="1" applyFont="1" applyAlignment="1" applyProtection="1">
      <alignment horizontal="center" vertical="center" wrapText="1"/>
      <protection locked="0"/>
    </xf>
    <xf numFmtId="1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7" fillId="27" borderId="46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8" fillId="0" borderId="15" xfId="0" applyFont="1" applyBorder="1" applyAlignment="1" applyProtection="1">
      <alignment vertical="center" wrapText="1"/>
      <protection locked="0"/>
    </xf>
    <xf numFmtId="1" fontId="19" fillId="26" borderId="46" xfId="0" applyNumberFormat="1" applyFont="1" applyFill="1" applyBorder="1" applyAlignment="1" applyProtection="1">
      <alignment horizontal="center" vertical="center" wrapText="1"/>
      <protection locked="0"/>
    </xf>
    <xf numFmtId="1" fontId="19" fillId="27" borderId="4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6" fillId="0" borderId="62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4" fillId="32" borderId="64" xfId="0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4" fillId="33" borderId="64" xfId="0" applyFont="1" applyFill="1" applyBorder="1" applyAlignment="1">
      <alignment horizontal="center" vertical="center"/>
    </xf>
    <xf numFmtId="164" fontId="44" fillId="33" borderId="65" xfId="0" applyNumberFormat="1" applyFont="1" applyFill="1" applyBorder="1" applyAlignment="1">
      <alignment horizontal="center" vertical="center"/>
    </xf>
    <xf numFmtId="0" fontId="17" fillId="30" borderId="18" xfId="0" applyFont="1" applyFill="1" applyBorder="1" applyAlignment="1">
      <alignment horizontal="center" vertical="center"/>
    </xf>
    <xf numFmtId="164" fontId="17" fillId="30" borderId="10" xfId="0" applyNumberFormat="1" applyFont="1" applyFill="1" applyBorder="1" applyAlignment="1">
      <alignment horizontal="center" vertical="center"/>
    </xf>
    <xf numFmtId="0" fontId="17" fillId="30" borderId="10" xfId="0" applyFont="1" applyFill="1" applyBorder="1" applyAlignment="1">
      <alignment horizontal="left" vertical="center" wrapText="1"/>
    </xf>
    <xf numFmtId="0" fontId="17" fillId="30" borderId="10" xfId="0" applyFont="1" applyFill="1" applyBorder="1" applyAlignment="1">
      <alignment vertical="center" wrapText="1"/>
    </xf>
    <xf numFmtId="0" fontId="44" fillId="23" borderId="64" xfId="0" applyFont="1" applyFill="1" applyBorder="1" applyAlignment="1">
      <alignment horizontal="center" vertical="center"/>
    </xf>
    <xf numFmtId="164" fontId="44" fillId="23" borderId="65" xfId="0" applyNumberFormat="1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vertical="center" wrapText="1"/>
    </xf>
    <xf numFmtId="1" fontId="19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22" fillId="0" borderId="0" xfId="0" applyNumberFormat="1" applyFont="1" applyAlignment="1">
      <alignment horizontal="center" vertical="center"/>
    </xf>
    <xf numFmtId="0" fontId="16" fillId="0" borderId="61" xfId="0" applyFont="1" applyBorder="1" applyAlignment="1">
      <alignment horizontal="center" vertical="center" wrapText="1"/>
    </xf>
    <xf numFmtId="166" fontId="16" fillId="0" borderId="10" xfId="86" applyNumberFormat="1" applyFont="1" applyBorder="1" applyAlignment="1" applyProtection="1">
      <alignment horizontal="center" vertical="center" wrapText="1"/>
    </xf>
    <xf numFmtId="0" fontId="65" fillId="0" borderId="0" xfId="0" applyFont="1" applyAlignment="1">
      <alignment vertical="center"/>
    </xf>
    <xf numFmtId="0" fontId="52" fillId="0" borderId="0" xfId="0" applyFont="1" applyAlignment="1">
      <alignment vertical="center" wrapText="1"/>
    </xf>
    <xf numFmtId="0" fontId="65" fillId="0" borderId="0" xfId="0" applyFont="1" applyAlignment="1">
      <alignment vertical="center" wrapText="1"/>
    </xf>
    <xf numFmtId="0" fontId="65" fillId="0" borderId="0" xfId="0" applyFont="1" applyAlignment="1" applyProtection="1">
      <alignment vertical="center" wrapText="1"/>
      <protection locked="0"/>
    </xf>
    <xf numFmtId="0" fontId="52" fillId="0" borderId="0" xfId="0" applyFont="1" applyAlignment="1" applyProtection="1">
      <alignment vertical="center" wrapText="1"/>
      <protection locked="0"/>
    </xf>
    <xf numFmtId="14" fontId="52" fillId="0" borderId="0" xfId="0" applyNumberFormat="1" applyFont="1" applyAlignment="1" applyProtection="1">
      <alignment vertical="center"/>
      <protection locked="0"/>
    </xf>
    <xf numFmtId="0" fontId="52" fillId="0" borderId="0" xfId="0" applyFont="1" applyAlignment="1" applyProtection="1">
      <alignment vertical="center"/>
      <protection locked="0"/>
    </xf>
    <xf numFmtId="0" fontId="65" fillId="0" borderId="0" xfId="0" applyFont="1" applyAlignment="1" applyProtection="1">
      <alignment vertical="center"/>
      <protection locked="0"/>
    </xf>
    <xf numFmtId="164" fontId="47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16" fillId="0" borderId="32" xfId="0" applyFont="1" applyBorder="1" applyAlignment="1">
      <alignment horizontal="center" vertical="center" wrapText="1"/>
    </xf>
    <xf numFmtId="166" fontId="16" fillId="0" borderId="39" xfId="86" applyNumberFormat="1" applyFont="1" applyBorder="1" applyAlignment="1" applyProtection="1">
      <alignment horizontal="center" vertical="center" wrapText="1"/>
    </xf>
    <xf numFmtId="1" fontId="17" fillId="26" borderId="23" xfId="0" applyNumberFormat="1" applyFont="1" applyFill="1" applyBorder="1" applyAlignment="1">
      <alignment horizontal="center" vertical="center" wrapText="1"/>
    </xf>
    <xf numFmtId="0" fontId="12" fillId="29" borderId="10" xfId="72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45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/>
    </xf>
    <xf numFmtId="1" fontId="44" fillId="31" borderId="59" xfId="107" applyNumberFormat="1" applyFont="1" applyFill="1" applyBorder="1" applyAlignment="1">
      <alignment horizontal="center" vertical="center"/>
    </xf>
    <xf numFmtId="1" fontId="44" fillId="31" borderId="72" xfId="107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left" vertical="center" wrapText="1"/>
    </xf>
    <xf numFmtId="0" fontId="44" fillId="32" borderId="71" xfId="0" applyFont="1" applyFill="1" applyBorder="1" applyAlignment="1">
      <alignment vertical="center" wrapText="1"/>
    </xf>
    <xf numFmtId="0" fontId="44" fillId="33" borderId="65" xfId="0" applyFont="1" applyFill="1" applyBorder="1" applyAlignment="1">
      <alignment horizontal="left" vertical="center" wrapText="1"/>
    </xf>
    <xf numFmtId="0" fontId="44" fillId="33" borderId="80" xfId="0" applyFont="1" applyFill="1" applyBorder="1" applyAlignment="1">
      <alignment horizontal="left" vertical="center" wrapText="1"/>
    </xf>
    <xf numFmtId="0" fontId="44" fillId="23" borderId="71" xfId="0" applyFont="1" applyFill="1" applyBorder="1" applyAlignment="1">
      <alignment vertical="center" wrapText="1"/>
    </xf>
    <xf numFmtId="164" fontId="16" fillId="0" borderId="39" xfId="0" applyNumberFormat="1" applyFont="1" applyBorder="1" applyAlignment="1">
      <alignment horizontal="center" vertical="center"/>
    </xf>
    <xf numFmtId="1" fontId="17" fillId="26" borderId="25" xfId="0" applyNumberFormat="1" applyFont="1" applyFill="1" applyBorder="1" applyAlignment="1">
      <alignment horizontal="center" vertical="center" wrapText="1"/>
    </xf>
    <xf numFmtId="1" fontId="17" fillId="26" borderId="15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45" fillId="0" borderId="21" xfId="0" applyFont="1" applyBorder="1" applyAlignment="1">
      <alignment vertical="center" wrapText="1"/>
    </xf>
    <xf numFmtId="165" fontId="16" fillId="0" borderId="47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1" fontId="19" fillId="26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Border="1" applyAlignment="1">
      <alignment horizontal="center" vertical="center" wrapText="1"/>
    </xf>
    <xf numFmtId="1" fontId="17" fillId="27" borderId="23" xfId="0" applyNumberFormat="1" applyFont="1" applyFill="1" applyBorder="1" applyAlignment="1">
      <alignment horizontal="center"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165" fontId="44" fillId="0" borderId="81" xfId="0" applyNumberFormat="1" applyFont="1" applyBorder="1" applyAlignment="1">
      <alignment horizontal="center" vertical="center"/>
    </xf>
    <xf numFmtId="3" fontId="44" fillId="0" borderId="82" xfId="0" applyNumberFormat="1" applyFont="1" applyBorder="1" applyAlignment="1">
      <alignment horizontal="center" vertical="center"/>
    </xf>
    <xf numFmtId="1" fontId="19" fillId="26" borderId="33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07" applyBorder="1" applyAlignment="1">
      <alignment vertical="center"/>
    </xf>
    <xf numFmtId="0" fontId="12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165" fontId="16" fillId="0" borderId="56" xfId="0" applyNumberFormat="1" applyFont="1" applyBorder="1" applyAlignment="1">
      <alignment horizontal="center" vertical="center" wrapText="1"/>
    </xf>
    <xf numFmtId="0" fontId="44" fillId="0" borderId="60" xfId="0" applyFont="1" applyBorder="1" applyAlignment="1">
      <alignment horizontal="right" vertical="center" wrapText="1"/>
    </xf>
    <xf numFmtId="0" fontId="12" fillId="0" borderId="38" xfId="107" applyBorder="1"/>
    <xf numFmtId="0" fontId="12" fillId="0" borderId="14" xfId="107" applyBorder="1"/>
    <xf numFmtId="0" fontId="57" fillId="0" borderId="0" xfId="109" applyFont="1" applyAlignment="1">
      <alignment vertical="center"/>
    </xf>
    <xf numFmtId="0" fontId="62" fillId="0" borderId="14" xfId="145" applyFont="1" applyBorder="1"/>
    <xf numFmtId="0" fontId="62" fillId="0" borderId="0" xfId="145" applyFont="1" applyAlignment="1">
      <alignment horizontal="center"/>
    </xf>
    <xf numFmtId="0" fontId="9" fillId="0" borderId="38" xfId="145" applyBorder="1" applyAlignment="1">
      <alignment horizontal="center"/>
    </xf>
    <xf numFmtId="0" fontId="13" fillId="0" borderId="0" xfId="107" applyFont="1" applyAlignment="1">
      <alignment vertical="center"/>
    </xf>
    <xf numFmtId="0" fontId="62" fillId="0" borderId="38" xfId="145" applyFont="1" applyBorder="1" applyAlignment="1">
      <alignment horizontal="center"/>
    </xf>
    <xf numFmtId="0" fontId="9" fillId="0" borderId="15" xfId="145" applyBorder="1"/>
    <xf numFmtId="0" fontId="68" fillId="0" borderId="0" xfId="145" applyFont="1"/>
    <xf numFmtId="0" fontId="58" fillId="0" borderId="10" xfId="108" applyFont="1" applyBorder="1" applyAlignment="1">
      <alignment vertical="center"/>
    </xf>
    <xf numFmtId="0" fontId="12" fillId="0" borderId="0" xfId="107" applyAlignment="1">
      <alignment vertical="center"/>
    </xf>
    <xf numFmtId="0" fontId="17" fillId="0" borderId="0" xfId="107" applyFont="1" applyAlignment="1">
      <alignment horizontal="right" vertical="center"/>
    </xf>
    <xf numFmtId="0" fontId="58" fillId="0" borderId="0" xfId="109" applyFont="1" applyAlignment="1">
      <alignment vertical="center"/>
    </xf>
    <xf numFmtId="0" fontId="9" fillId="0" borderId="0" xfId="145" applyAlignment="1">
      <alignment horizontal="center"/>
    </xf>
    <xf numFmtId="0" fontId="62" fillId="0" borderId="27" xfId="145" applyFont="1" applyBorder="1"/>
    <xf numFmtId="0" fontId="9" fillId="0" borderId="26" xfId="145" applyBorder="1"/>
    <xf numFmtId="0" fontId="9" fillId="0" borderId="77" xfId="145" applyBorder="1"/>
    <xf numFmtId="0" fontId="62" fillId="0" borderId="14" xfId="145" applyFont="1" applyBorder="1" applyAlignment="1">
      <alignment horizontal="center"/>
    </xf>
    <xf numFmtId="0" fontId="9" fillId="0" borderId="14" xfId="145" applyBorder="1" applyAlignment="1">
      <alignment horizontal="center"/>
    </xf>
    <xf numFmtId="0" fontId="59" fillId="0" borderId="0" xfId="109" applyFont="1" applyAlignment="1">
      <alignment vertical="center"/>
    </xf>
    <xf numFmtId="0" fontId="9" fillId="0" borderId="14" xfId="145" applyBorder="1"/>
    <xf numFmtId="0" fontId="57" fillId="0" borderId="0" xfId="109" applyFont="1"/>
    <xf numFmtId="0" fontId="61" fillId="0" borderId="10" xfId="108" applyFont="1" applyBorder="1" applyAlignment="1">
      <alignment vertical="center"/>
    </xf>
    <xf numFmtId="0" fontId="12" fillId="0" borderId="0" xfId="107" applyAlignment="1">
      <alignment horizontal="left"/>
    </xf>
    <xf numFmtId="0" fontId="9" fillId="0" borderId="0" xfId="145"/>
    <xf numFmtId="0" fontId="58" fillId="0" borderId="18" xfId="109" applyFont="1" applyBorder="1" applyAlignment="1">
      <alignment horizontal="left" vertical="center"/>
    </xf>
    <xf numFmtId="0" fontId="0" fillId="0" borderId="27" xfId="0" applyBorder="1"/>
    <xf numFmtId="0" fontId="58" fillId="0" borderId="56" xfId="108" applyFont="1" applyBorder="1" applyAlignment="1">
      <alignment vertical="center"/>
    </xf>
    <xf numFmtId="0" fontId="62" fillId="0" borderId="0" xfId="145" applyFont="1"/>
    <xf numFmtId="0" fontId="62" fillId="0" borderId="79" xfId="145" applyFont="1" applyBorder="1"/>
    <xf numFmtId="0" fontId="57" fillId="0" borderId="46" xfId="109" applyFont="1" applyBorder="1" applyAlignment="1">
      <alignment vertical="center"/>
    </xf>
    <xf numFmtId="0" fontId="57" fillId="0" borderId="0" xfId="109" applyFont="1" applyAlignment="1">
      <alignment horizontal="left" vertical="center" wrapText="1"/>
    </xf>
    <xf numFmtId="0" fontId="58" fillId="0" borderId="42" xfId="108" applyFont="1" applyBorder="1" applyAlignment="1">
      <alignment vertical="center"/>
    </xf>
    <xf numFmtId="1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>
      <alignment vertical="center" wrapText="1"/>
    </xf>
    <xf numFmtId="0" fontId="12" fillId="0" borderId="47" xfId="107" applyBorder="1" applyAlignment="1">
      <alignment horizontal="left" vertical="center" wrapText="1"/>
    </xf>
    <xf numFmtId="0" fontId="12" fillId="0" borderId="0" xfId="0" applyFont="1"/>
    <xf numFmtId="0" fontId="12" fillId="0" borderId="0" xfId="107"/>
    <xf numFmtId="0" fontId="12" fillId="0" borderId="0" xfId="107" applyAlignment="1">
      <alignment vertical="center" wrapText="1"/>
    </xf>
    <xf numFmtId="0" fontId="13" fillId="0" borderId="0" xfId="107" applyFont="1" applyAlignment="1">
      <alignment horizontal="left" vertical="center" wrapText="1"/>
    </xf>
    <xf numFmtId="0" fontId="17" fillId="0" borderId="0" xfId="107" applyFont="1" applyAlignment="1">
      <alignment horizontal="left" vertical="center"/>
    </xf>
    <xf numFmtId="0" fontId="12" fillId="0" borderId="18" xfId="107" applyBorder="1" applyAlignment="1">
      <alignment vertical="center" wrapText="1"/>
    </xf>
    <xf numFmtId="0" fontId="17" fillId="0" borderId="0" xfId="107" applyFont="1" applyAlignment="1">
      <alignment horizontal="left"/>
    </xf>
    <xf numFmtId="0" fontId="16" fillId="27" borderId="16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vertical="center" wrapText="1"/>
    </xf>
    <xf numFmtId="0" fontId="12" fillId="0" borderId="11" xfId="107" applyBorder="1" applyAlignment="1">
      <alignment horizontal="center" vertical="center" wrapText="1"/>
    </xf>
    <xf numFmtId="0" fontId="17" fillId="26" borderId="24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horizontal="center" vertical="center"/>
    </xf>
    <xf numFmtId="0" fontId="12" fillId="0" borderId="0" xfId="107" applyAlignment="1">
      <alignment horizontal="left" vertical="center" wrapText="1"/>
    </xf>
    <xf numFmtId="0" fontId="17" fillId="0" borderId="0" xfId="107" applyFont="1" applyAlignment="1">
      <alignment horizontal="center"/>
    </xf>
    <xf numFmtId="0" fontId="25" fillId="0" borderId="18" xfId="107" applyFont="1" applyBorder="1" applyAlignment="1">
      <alignment horizontal="center" vertical="center" wrapText="1"/>
    </xf>
    <xf numFmtId="0" fontId="23" fillId="0" borderId="10" xfId="107" applyFont="1" applyBorder="1" applyAlignment="1">
      <alignment horizontal="center" vertical="center" wrapText="1"/>
    </xf>
    <xf numFmtId="0" fontId="23" fillId="0" borderId="11" xfId="107" applyFont="1" applyBorder="1" applyAlignment="1">
      <alignment horizontal="center" vertical="center" wrapText="1"/>
    </xf>
    <xf numFmtId="0" fontId="12" fillId="0" borderId="18" xfId="107" applyBorder="1" applyAlignment="1">
      <alignment vertical="center"/>
    </xf>
    <xf numFmtId="0" fontId="25" fillId="0" borderId="29" xfId="107" applyFont="1" applyBorder="1" applyAlignment="1">
      <alignment horizontal="center" vertical="center" wrapText="1"/>
    </xf>
    <xf numFmtId="0" fontId="23" fillId="0" borderId="32" xfId="107" applyFont="1" applyBorder="1" applyAlignment="1">
      <alignment horizontal="center" vertical="center" wrapText="1"/>
    </xf>
    <xf numFmtId="0" fontId="23" fillId="0" borderId="30" xfId="107" applyFont="1" applyBorder="1" applyAlignment="1">
      <alignment horizontal="center" vertical="center" wrapText="1"/>
    </xf>
    <xf numFmtId="0" fontId="26" fillId="26" borderId="24" xfId="107" applyFont="1" applyFill="1" applyBorder="1" applyAlignment="1">
      <alignment horizontal="center" vertical="center" wrapText="1"/>
    </xf>
    <xf numFmtId="0" fontId="13" fillId="26" borderId="39" xfId="107" applyFont="1" applyFill="1" applyBorder="1" applyAlignment="1">
      <alignment vertical="center"/>
    </xf>
    <xf numFmtId="0" fontId="13" fillId="26" borderId="31" xfId="107" applyFont="1" applyFill="1" applyBorder="1" applyAlignment="1">
      <alignment vertical="center"/>
    </xf>
    <xf numFmtId="0" fontId="17" fillId="0" borderId="0" xfId="107" applyFont="1" applyAlignment="1">
      <alignment horizontal="center" vertical="center"/>
    </xf>
    <xf numFmtId="0" fontId="17" fillId="0" borderId="0" xfId="107" applyFont="1" applyAlignment="1">
      <alignment vertical="center"/>
    </xf>
    <xf numFmtId="0" fontId="16" fillId="28" borderId="35" xfId="107" applyFont="1" applyFill="1" applyBorder="1" applyAlignment="1">
      <alignment horizontal="center" vertical="center" wrapText="1"/>
    </xf>
    <xf numFmtId="0" fontId="16" fillId="28" borderId="34" xfId="107" applyFont="1" applyFill="1" applyBorder="1" applyAlignment="1">
      <alignment vertical="center" wrapText="1"/>
    </xf>
    <xf numFmtId="0" fontId="17" fillId="0" borderId="0" xfId="107" applyFont="1" applyAlignment="1">
      <alignment vertical="center" wrapText="1"/>
    </xf>
    <xf numFmtId="0" fontId="12" fillId="0" borderId="0" xfId="107" applyAlignment="1">
      <alignment wrapText="1"/>
    </xf>
    <xf numFmtId="0" fontId="12" fillId="0" borderId="0" xfId="107" applyAlignment="1">
      <alignment horizontal="center" wrapText="1"/>
    </xf>
    <xf numFmtId="0" fontId="12" fillId="0" borderId="0" xfId="107" applyAlignment="1">
      <alignment horizontal="left" wrapText="1"/>
    </xf>
    <xf numFmtId="0" fontId="12" fillId="0" borderId="14" xfId="107" applyBorder="1" applyAlignment="1">
      <alignment wrapText="1"/>
    </xf>
    <xf numFmtId="0" fontId="44" fillId="31" borderId="16" xfId="0" applyFont="1" applyFill="1" applyBorder="1" applyAlignment="1">
      <alignment horizontal="center" vertical="center"/>
    </xf>
    <xf numFmtId="164" fontId="44" fillId="31" borderId="71" xfId="0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center" vertical="center" wrapText="1"/>
    </xf>
    <xf numFmtId="1" fontId="17" fillId="29" borderId="2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4" xfId="107" applyBorder="1" applyAlignment="1" applyProtection="1">
      <alignment horizontal="left" vertical="center" wrapText="1"/>
      <protection locked="0"/>
    </xf>
    <xf numFmtId="0" fontId="12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164" fontId="22" fillId="0" borderId="14" xfId="0" applyNumberFormat="1" applyFont="1" applyBorder="1" applyAlignment="1">
      <alignment horizontal="center" vertical="center"/>
    </xf>
    <xf numFmtId="0" fontId="12" fillId="0" borderId="33" xfId="107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>
      <alignment horizontal="left" vertical="center"/>
    </xf>
    <xf numFmtId="0" fontId="47" fillId="0" borderId="11" xfId="0" applyFont="1" applyBorder="1" applyAlignment="1">
      <alignment horizontal="left" vertical="center"/>
    </xf>
    <xf numFmtId="0" fontId="12" fillId="0" borderId="18" xfId="107" applyBorder="1" applyAlignment="1" applyProtection="1">
      <alignment horizontal="left" vertical="center" wrapText="1"/>
      <protection locked="0"/>
    </xf>
    <xf numFmtId="0" fontId="52" fillId="0" borderId="101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47" fillId="0" borderId="16" xfId="0" applyFont="1" applyBorder="1" applyAlignment="1">
      <alignment horizontal="left" vertical="center"/>
    </xf>
    <xf numFmtId="0" fontId="47" fillId="0" borderId="18" xfId="0" applyFont="1" applyBorder="1" applyAlignment="1">
      <alignment horizontal="left" vertical="center"/>
    </xf>
    <xf numFmtId="0" fontId="47" fillId="0" borderId="24" xfId="0" applyFont="1" applyBorder="1" applyAlignment="1">
      <alignment horizontal="left" vertical="center"/>
    </xf>
    <xf numFmtId="164" fontId="22" fillId="0" borderId="75" xfId="0" applyNumberFormat="1" applyFont="1" applyBorder="1" applyAlignment="1">
      <alignment horizontal="center" vertical="center"/>
    </xf>
    <xf numFmtId="0" fontId="0" fillId="29" borderId="102" xfId="0" applyFill="1" applyBorder="1" applyAlignment="1">
      <alignment horizontal="center" vertical="center"/>
    </xf>
    <xf numFmtId="164" fontId="12" fillId="0" borderId="102" xfId="0" applyNumberFormat="1" applyFont="1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164" fontId="12" fillId="0" borderId="103" xfId="0" applyNumberFormat="1" applyFont="1" applyBorder="1" applyAlignment="1">
      <alignment horizontal="center" vertical="center"/>
    </xf>
    <xf numFmtId="0" fontId="0" fillId="34" borderId="103" xfId="0" applyFill="1" applyBorder="1" applyAlignment="1">
      <alignment horizontal="center" vertical="center"/>
    </xf>
    <xf numFmtId="0" fontId="65" fillId="0" borderId="35" xfId="0" applyFont="1" applyBorder="1" applyAlignment="1">
      <alignment vertical="center" wrapText="1"/>
    </xf>
    <xf numFmtId="0" fontId="65" fillId="0" borderId="104" xfId="0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36" borderId="106" xfId="0" applyFill="1" applyBorder="1" applyAlignment="1">
      <alignment vertical="center" wrapText="1"/>
    </xf>
    <xf numFmtId="0" fontId="0" fillId="36" borderId="37" xfId="0" applyFill="1" applyBorder="1" applyAlignment="1">
      <alignment vertical="center" wrapText="1"/>
    </xf>
    <xf numFmtId="0" fontId="0" fillId="36" borderId="0" xfId="0" applyFill="1" applyAlignment="1">
      <alignment vertical="center" wrapText="1"/>
    </xf>
    <xf numFmtId="0" fontId="12" fillId="0" borderId="53" xfId="107" applyBorder="1"/>
    <xf numFmtId="0" fontId="17" fillId="0" borderId="14" xfId="107" applyFont="1" applyBorder="1" applyAlignment="1">
      <alignment horizontal="center"/>
    </xf>
    <xf numFmtId="0" fontId="12" fillId="0" borderId="53" xfId="107" applyBorder="1" applyAlignment="1">
      <alignment vertical="center"/>
    </xf>
    <xf numFmtId="0" fontId="17" fillId="26" borderId="28" xfId="107" applyFont="1" applyFill="1" applyBorder="1" applyAlignment="1">
      <alignment horizontal="center" vertical="center" wrapText="1"/>
    </xf>
    <xf numFmtId="0" fontId="12" fillId="0" borderId="10" xfId="107" applyBorder="1" applyAlignment="1">
      <alignment vertical="center" wrapText="1"/>
    </xf>
    <xf numFmtId="0" fontId="12" fillId="0" borderId="23" xfId="107" applyBorder="1" applyAlignment="1">
      <alignment horizontal="center" vertical="center" wrapText="1"/>
    </xf>
    <xf numFmtId="0" fontId="12" fillId="29" borderId="33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center" vertical="center"/>
    </xf>
    <xf numFmtId="0" fontId="9" fillId="0" borderId="20" xfId="145" applyBorder="1"/>
    <xf numFmtId="0" fontId="17" fillId="0" borderId="0" xfId="107" applyFont="1" applyAlignment="1">
      <alignment horizontal="left" vertical="center" wrapText="1"/>
    </xf>
    <xf numFmtId="0" fontId="17" fillId="0" borderId="38" xfId="107" applyFont="1" applyBorder="1" applyAlignment="1">
      <alignment horizontal="left" vertical="center"/>
    </xf>
    <xf numFmtId="0" fontId="12" fillId="0" borderId="51" xfId="107" applyBorder="1" applyAlignment="1">
      <alignment horizontal="center" vertical="center" wrapText="1"/>
    </xf>
    <xf numFmtId="0" fontId="12" fillId="0" borderId="20" xfId="107" applyBorder="1" applyAlignment="1">
      <alignment horizontal="left" vertical="center" wrapText="1"/>
    </xf>
    <xf numFmtId="0" fontId="49" fillId="29" borderId="43" xfId="71" applyFont="1" applyFill="1" applyBorder="1" applyAlignment="1" applyProtection="1">
      <alignment horizontal="center" vertical="center"/>
    </xf>
    <xf numFmtId="0" fontId="16" fillId="27" borderId="34" xfId="71" applyFont="1" applyFill="1" applyBorder="1" applyAlignment="1" applyProtection="1">
      <alignment horizontal="center" vertical="center"/>
    </xf>
    <xf numFmtId="0" fontId="17" fillId="26" borderId="31" xfId="107" applyFont="1" applyFill="1" applyBorder="1" applyAlignment="1">
      <alignment vertical="center"/>
    </xf>
    <xf numFmtId="0" fontId="13" fillId="0" borderId="0" xfId="107" applyFont="1" applyAlignment="1">
      <alignment vertical="center" wrapText="1"/>
    </xf>
    <xf numFmtId="0" fontId="17" fillId="0" borderId="14" xfId="107" applyFont="1" applyBorder="1" applyAlignment="1">
      <alignment horizontal="left"/>
    </xf>
    <xf numFmtId="0" fontId="23" fillId="0" borderId="50" xfId="107" applyFont="1" applyBorder="1" applyAlignment="1">
      <alignment horizontal="left" vertical="center" wrapText="1"/>
    </xf>
    <xf numFmtId="0" fontId="23" fillId="0" borderId="90" xfId="107" applyFont="1" applyBorder="1" applyAlignment="1">
      <alignment horizontal="left" vertical="center" wrapText="1"/>
    </xf>
    <xf numFmtId="0" fontId="12" fillId="0" borderId="50" xfId="107" applyBorder="1" applyAlignment="1">
      <alignment horizontal="left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90" xfId="107" applyBorder="1" applyAlignment="1">
      <alignment horizontal="left" vertical="center" wrapText="1"/>
    </xf>
    <xf numFmtId="0" fontId="23" fillId="0" borderId="90" xfId="107" applyFont="1" applyBorder="1" applyAlignment="1">
      <alignment vertical="center" wrapText="1"/>
    </xf>
    <xf numFmtId="0" fontId="25" fillId="0" borderId="29" xfId="107" applyFont="1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29" borderId="46" xfId="71" applyFont="1" applyFill="1" applyBorder="1" applyAlignment="1" applyProtection="1">
      <alignment horizontal="center" vertical="center" wrapText="1"/>
      <protection locked="0"/>
    </xf>
    <xf numFmtId="0" fontId="12" fillId="29" borderId="19" xfId="71" applyFont="1" applyFill="1" applyBorder="1" applyAlignment="1" applyProtection="1">
      <alignment horizontal="center" vertical="center" wrapText="1"/>
      <protection locked="0"/>
    </xf>
    <xf numFmtId="0" fontId="12" fillId="29" borderId="21" xfId="71" applyFont="1" applyFill="1" applyBorder="1" applyAlignment="1" applyProtection="1">
      <alignment horizontal="center" vertical="center" wrapText="1"/>
      <protection locked="0"/>
    </xf>
    <xf numFmtId="0" fontId="12" fillId="0" borderId="38" xfId="107" applyBorder="1" applyAlignment="1">
      <alignment wrapText="1"/>
    </xf>
    <xf numFmtId="0" fontId="65" fillId="0" borderId="101" xfId="0" applyFont="1" applyBorder="1" applyAlignment="1" applyProtection="1">
      <alignment vertical="center"/>
      <protection locked="0"/>
    </xf>
    <xf numFmtId="0" fontId="47" fillId="0" borderId="25" xfId="0" applyFont="1" applyBorder="1" applyAlignment="1">
      <alignment horizontal="left" vertical="center"/>
    </xf>
    <xf numFmtId="0" fontId="47" fillId="0" borderId="72" xfId="0" applyFont="1" applyBorder="1" applyAlignment="1">
      <alignment horizontal="left" vertical="center"/>
    </xf>
    <xf numFmtId="0" fontId="12" fillId="29" borderId="33" xfId="71" applyFont="1" applyFill="1" applyBorder="1" applyAlignment="1" applyProtection="1">
      <alignment horizontal="center" vertical="center" wrapText="1"/>
      <protection locked="0"/>
    </xf>
    <xf numFmtId="0" fontId="57" fillId="0" borderId="23" xfId="109" applyFont="1" applyBorder="1" applyAlignment="1">
      <alignment vertical="center"/>
    </xf>
    <xf numFmtId="0" fontId="57" fillId="0" borderId="49" xfId="109" applyFont="1" applyBorder="1"/>
    <xf numFmtId="0" fontId="57" fillId="0" borderId="22" xfId="109" applyFont="1" applyBorder="1" applyAlignment="1">
      <alignment horizontal="right" vertical="center"/>
    </xf>
    <xf numFmtId="0" fontId="47" fillId="0" borderId="94" xfId="59" applyFont="1" applyFill="1" applyBorder="1" applyAlignment="1" applyProtection="1">
      <alignment vertical="center"/>
    </xf>
    <xf numFmtId="0" fontId="47" fillId="0" borderId="107" xfId="59" applyFont="1" applyFill="1" applyBorder="1" applyAlignment="1" applyProtection="1">
      <alignment vertical="center"/>
    </xf>
    <xf numFmtId="0" fontId="47" fillId="24" borderId="78" xfId="59" applyFont="1" applyBorder="1" applyAlignment="1" applyProtection="1">
      <alignment vertical="center"/>
    </xf>
    <xf numFmtId="0" fontId="47" fillId="26" borderId="47" xfId="59" applyFont="1" applyFill="1" applyBorder="1" applyAlignment="1" applyProtection="1">
      <alignment horizontal="center" vertical="center"/>
    </xf>
    <xf numFmtId="0" fontId="47" fillId="24" borderId="18" xfId="59" applyFont="1" applyBorder="1" applyAlignment="1" applyProtection="1">
      <alignment vertical="center"/>
    </xf>
    <xf numFmtId="0" fontId="47" fillId="0" borderId="23" xfId="59" applyFont="1" applyFill="1" applyBorder="1" applyAlignment="1" applyProtection="1">
      <alignment vertical="center"/>
    </xf>
    <xf numFmtId="0" fontId="57" fillId="0" borderId="38" xfId="109" applyFont="1" applyBorder="1"/>
    <xf numFmtId="0" fontId="57" fillId="0" borderId="78" xfId="109" applyFont="1" applyBorder="1" applyAlignment="1">
      <alignment vertical="center"/>
    </xf>
    <xf numFmtId="0" fontId="63" fillId="26" borderId="52" xfId="109" applyFont="1" applyFill="1" applyBorder="1" applyAlignment="1">
      <alignment horizontal="center" vertical="center"/>
    </xf>
    <xf numFmtId="0" fontId="63" fillId="26" borderId="95" xfId="109" applyFont="1" applyFill="1" applyBorder="1" applyAlignment="1">
      <alignment horizontal="center" vertical="center"/>
    </xf>
    <xf numFmtId="0" fontId="57" fillId="0" borderId="49" xfId="109" applyFont="1" applyBorder="1" applyAlignment="1">
      <alignment vertical="center"/>
    </xf>
    <xf numFmtId="0" fontId="17" fillId="26" borderId="96" xfId="109" applyFont="1" applyFill="1" applyBorder="1" applyAlignment="1">
      <alignment vertical="center" wrapText="1"/>
    </xf>
    <xf numFmtId="167" fontId="47" fillId="26" borderId="108" xfId="59" applyNumberFormat="1" applyFont="1" applyFill="1" applyBorder="1" applyAlignment="1" applyProtection="1">
      <alignment horizontal="right" vertical="center"/>
    </xf>
    <xf numFmtId="167" fontId="47" fillId="26" borderId="10" xfId="59" applyNumberFormat="1" applyFont="1" applyFill="1" applyBorder="1" applyAlignment="1" applyProtection="1">
      <alignment horizontal="right" vertical="center"/>
    </xf>
    <xf numFmtId="167" fontId="60" fillId="29" borderId="10" xfId="69" applyNumberFormat="1" applyFont="1" applyFill="1" applyBorder="1" applyAlignment="1" applyProtection="1">
      <alignment horizontal="right" vertical="center"/>
      <protection locked="0"/>
    </xf>
    <xf numFmtId="0" fontId="16" fillId="28" borderId="64" xfId="107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2" fillId="0" borderId="0" xfId="107" applyAlignment="1">
      <alignment horizontal="center"/>
    </xf>
    <xf numFmtId="0" fontId="57" fillId="0" borderId="10" xfId="145" applyFont="1" applyBorder="1" applyProtection="1">
      <protection locked="0"/>
    </xf>
    <xf numFmtId="0" fontId="58" fillId="0" borderId="10" xfId="145" applyFont="1" applyBorder="1" applyAlignment="1" applyProtection="1">
      <alignment wrapText="1"/>
      <protection locked="0"/>
    </xf>
    <xf numFmtId="0" fontId="58" fillId="0" borderId="10" xfId="145" applyFont="1" applyBorder="1" applyProtection="1">
      <protection locked="0"/>
    </xf>
    <xf numFmtId="9" fontId="64" fillId="26" borderId="39" xfId="145" applyNumberFormat="1" applyFont="1" applyFill="1" applyBorder="1" applyAlignment="1">
      <alignment horizontal="center" vertical="center"/>
    </xf>
    <xf numFmtId="0" fontId="64" fillId="26" borderId="25" xfId="145" applyFont="1" applyFill="1" applyBorder="1" applyAlignment="1">
      <alignment horizontal="center" vertical="center"/>
    </xf>
    <xf numFmtId="0" fontId="68" fillId="0" borderId="77" xfId="145" applyFont="1" applyBorder="1"/>
    <xf numFmtId="0" fontId="64" fillId="0" borderId="18" xfId="145" applyFont="1" applyBorder="1" applyAlignment="1">
      <alignment vertical="center"/>
    </xf>
    <xf numFmtId="0" fontId="12" fillId="0" borderId="18" xfId="107" applyBorder="1" applyAlignment="1">
      <alignment horizontal="left" vertical="center"/>
    </xf>
    <xf numFmtId="0" fontId="16" fillId="28" borderId="35" xfId="107" applyFont="1" applyFill="1" applyBorder="1" applyAlignment="1">
      <alignment vertical="center" wrapText="1"/>
    </xf>
    <xf numFmtId="0" fontId="16" fillId="28" borderId="58" xfId="71" applyFont="1" applyFill="1" applyBorder="1" applyAlignment="1" applyProtection="1">
      <alignment horizontal="center" vertical="center" wrapText="1"/>
    </xf>
    <xf numFmtId="0" fontId="16" fillId="29" borderId="33" xfId="71" applyFont="1" applyFill="1" applyBorder="1" applyAlignment="1" applyProtection="1">
      <alignment horizontal="center" vertical="center" wrapText="1"/>
      <protection locked="0"/>
    </xf>
    <xf numFmtId="167" fontId="17" fillId="26" borderId="39" xfId="0" applyNumberFormat="1" applyFont="1" applyFill="1" applyBorder="1" applyAlignment="1">
      <alignment horizontal="center" vertical="center" wrapText="1"/>
    </xf>
    <xf numFmtId="167" fontId="17" fillId="29" borderId="11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32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71" xfId="0" applyNumberFormat="1" applyFont="1" applyFill="1" applyBorder="1" applyAlignment="1" applyProtection="1">
      <alignment horizontal="center" vertical="center" wrapText="1"/>
      <protection locked="0"/>
    </xf>
    <xf numFmtId="165" fontId="44" fillId="31" borderId="71" xfId="0" applyNumberFormat="1" applyFont="1" applyFill="1" applyBorder="1" applyAlignment="1">
      <alignment horizontal="center" vertical="center" wrapText="1"/>
    </xf>
    <xf numFmtId="165" fontId="74" fillId="31" borderId="16" xfId="0" applyNumberFormat="1" applyFont="1" applyFill="1" applyBorder="1" applyAlignment="1">
      <alignment horizontal="center" vertical="center" wrapText="1"/>
    </xf>
    <xf numFmtId="165" fontId="74" fillId="31" borderId="65" xfId="0" applyNumberFormat="1" applyFont="1" applyFill="1" applyBorder="1" applyAlignment="1">
      <alignment horizontal="center" vertical="center" wrapText="1"/>
    </xf>
    <xf numFmtId="1" fontId="17" fillId="26" borderId="98" xfId="0" applyNumberFormat="1" applyFont="1" applyFill="1" applyBorder="1" applyAlignment="1">
      <alignment horizontal="center" vertical="center" wrapText="1"/>
    </xf>
    <xf numFmtId="164" fontId="44" fillId="32" borderId="17" xfId="0" applyNumberFormat="1" applyFont="1" applyFill="1" applyBorder="1" applyAlignment="1">
      <alignment horizontal="center" vertical="center"/>
    </xf>
    <xf numFmtId="0" fontId="44" fillId="32" borderId="65" xfId="0" applyFont="1" applyFill="1" applyBorder="1" applyAlignment="1">
      <alignment horizontal="left" vertical="center" wrapText="1"/>
    </xf>
    <xf numFmtId="165" fontId="44" fillId="32" borderId="65" xfId="0" applyNumberFormat="1" applyFont="1" applyFill="1" applyBorder="1" applyAlignment="1">
      <alignment horizontal="center" vertical="center" wrapText="1"/>
    </xf>
    <xf numFmtId="1" fontId="44" fillId="32" borderId="72" xfId="0" applyNumberFormat="1" applyFont="1" applyFill="1" applyBorder="1" applyAlignment="1">
      <alignment horizontal="center" vertical="center" wrapText="1"/>
    </xf>
    <xf numFmtId="165" fontId="44" fillId="32" borderId="16" xfId="0" applyNumberFormat="1" applyFont="1" applyFill="1" applyBorder="1" applyAlignment="1">
      <alignment horizontal="center" vertical="center" wrapText="1"/>
    </xf>
    <xf numFmtId="165" fontId="44" fillId="32" borderId="64" xfId="0" applyNumberFormat="1" applyFont="1" applyFill="1" applyBorder="1" applyAlignment="1">
      <alignment horizontal="center" vertical="center" wrapText="1"/>
    </xf>
    <xf numFmtId="1" fontId="44" fillId="32" borderId="59" xfId="0" applyNumberFormat="1" applyFont="1" applyFill="1" applyBorder="1" applyAlignment="1">
      <alignment horizontal="center" vertical="center" wrapText="1"/>
    </xf>
    <xf numFmtId="165" fontId="44" fillId="33" borderId="71" xfId="0" applyNumberFormat="1" applyFont="1" applyFill="1" applyBorder="1" applyAlignment="1">
      <alignment horizontal="center" vertical="center" wrapText="1"/>
    </xf>
    <xf numFmtId="1" fontId="44" fillId="33" borderId="72" xfId="0" applyNumberFormat="1" applyFont="1" applyFill="1" applyBorder="1" applyAlignment="1">
      <alignment horizontal="center" vertical="center" wrapText="1"/>
    </xf>
    <xf numFmtId="165" fontId="17" fillId="30" borderId="10" xfId="0" applyNumberFormat="1" applyFont="1" applyFill="1" applyBorder="1" applyAlignment="1">
      <alignment horizontal="center" vertical="center" wrapText="1"/>
    </xf>
    <xf numFmtId="1" fontId="17" fillId="30" borderId="23" xfId="0" applyNumberFormat="1" applyFont="1" applyFill="1" applyBorder="1" applyAlignment="1">
      <alignment horizontal="center" vertical="center" wrapText="1"/>
    </xf>
    <xf numFmtId="165" fontId="44" fillId="33" borderId="16" xfId="0" applyNumberFormat="1" applyFont="1" applyFill="1" applyBorder="1" applyAlignment="1">
      <alignment horizontal="center" vertical="center" wrapText="1"/>
    </xf>
    <xf numFmtId="165" fontId="17" fillId="30" borderId="18" xfId="0" applyNumberFormat="1" applyFont="1" applyFill="1" applyBorder="1" applyAlignment="1">
      <alignment horizontal="center" vertical="center" wrapText="1"/>
    </xf>
    <xf numFmtId="1" fontId="44" fillId="33" borderId="59" xfId="0" applyNumberFormat="1" applyFont="1" applyFill="1" applyBorder="1" applyAlignment="1">
      <alignment horizontal="center" vertical="center" wrapText="1"/>
    </xf>
    <xf numFmtId="165" fontId="17" fillId="30" borderId="47" xfId="0" applyNumberFormat="1" applyFont="1" applyFill="1" applyBorder="1" applyAlignment="1">
      <alignment horizontal="center" vertical="center" wrapText="1"/>
    </xf>
    <xf numFmtId="0" fontId="44" fillId="23" borderId="65" xfId="0" applyFont="1" applyFill="1" applyBorder="1" applyAlignment="1">
      <alignment horizontal="left" vertical="center" wrapText="1"/>
    </xf>
    <xf numFmtId="165" fontId="44" fillId="23" borderId="17" xfId="0" applyNumberFormat="1" applyFont="1" applyFill="1" applyBorder="1" applyAlignment="1">
      <alignment horizontal="center" vertical="center" wrapText="1"/>
    </xf>
    <xf numFmtId="1" fontId="44" fillId="37" borderId="72" xfId="0" applyNumberFormat="1" applyFont="1" applyFill="1" applyBorder="1" applyAlignment="1">
      <alignment horizontal="center" vertical="center" wrapText="1"/>
    </xf>
    <xf numFmtId="165" fontId="44" fillId="23" borderId="16" xfId="0" applyNumberFormat="1" applyFont="1" applyFill="1" applyBorder="1" applyAlignment="1">
      <alignment horizontal="center" vertical="center" wrapText="1"/>
    </xf>
    <xf numFmtId="1" fontId="44" fillId="23" borderId="72" xfId="0" applyNumberFormat="1" applyFont="1" applyFill="1" applyBorder="1" applyAlignment="1">
      <alignment horizontal="center" vertical="center" wrapText="1"/>
    </xf>
    <xf numFmtId="165" fontId="44" fillId="23" borderId="65" xfId="0" applyNumberFormat="1" applyFont="1" applyFill="1" applyBorder="1" applyAlignment="1">
      <alignment horizontal="center" vertical="center" wrapText="1"/>
    </xf>
    <xf numFmtId="1" fontId="44" fillId="23" borderId="59" xfId="0" applyNumberFormat="1" applyFont="1" applyFill="1" applyBorder="1" applyAlignment="1">
      <alignment horizontal="center" vertical="center" wrapText="1"/>
    </xf>
    <xf numFmtId="165" fontId="17" fillId="27" borderId="1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65" fontId="17" fillId="27" borderId="47" xfId="0" applyNumberFormat="1" applyFont="1" applyFill="1" applyBorder="1" applyAlignment="1">
      <alignment horizontal="center" vertical="center" wrapText="1"/>
    </xf>
    <xf numFmtId="1" fontId="17" fillId="26" borderId="7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20" xfId="107" applyBorder="1"/>
    <xf numFmtId="0" fontId="47" fillId="27" borderId="58" xfId="71" applyFont="1" applyFill="1" applyBorder="1" applyAlignment="1" applyProtection="1">
      <alignment horizontal="center" vertical="center"/>
    </xf>
    <xf numFmtId="0" fontId="64" fillId="27" borderId="80" xfId="145" applyFont="1" applyFill="1" applyBorder="1" applyAlignment="1">
      <alignment horizontal="center"/>
    </xf>
    <xf numFmtId="0" fontId="57" fillId="27" borderId="71" xfId="145" applyFont="1" applyFill="1" applyBorder="1" applyAlignment="1">
      <alignment horizontal="center" wrapText="1"/>
    </xf>
    <xf numFmtId="0" fontId="57" fillId="27" borderId="72" xfId="145" applyFont="1" applyFill="1" applyBorder="1" applyAlignment="1">
      <alignment horizontal="center"/>
    </xf>
    <xf numFmtId="9" fontId="64" fillId="29" borderId="10" xfId="145" applyNumberFormat="1" applyFont="1" applyFill="1" applyBorder="1" applyAlignment="1" applyProtection="1">
      <alignment horizontal="center"/>
      <protection locked="0"/>
    </xf>
    <xf numFmtId="0" fontId="64" fillId="0" borderId="44" xfId="145" applyFont="1" applyBorder="1" applyAlignment="1">
      <alignment horizontal="center"/>
    </xf>
    <xf numFmtId="0" fontId="57" fillId="0" borderId="44" xfId="145" applyFont="1" applyBorder="1" applyAlignment="1">
      <alignment horizontal="center"/>
    </xf>
    <xf numFmtId="0" fontId="57" fillId="0" borderId="46" xfId="145" applyFont="1" applyBorder="1" applyAlignment="1">
      <alignment horizontal="center"/>
    </xf>
    <xf numFmtId="0" fontId="64" fillId="0" borderId="49" xfId="145" applyFont="1" applyBorder="1"/>
    <xf numFmtId="0" fontId="64" fillId="0" borderId="32" xfId="145" applyFont="1" applyBorder="1" applyAlignment="1">
      <alignment horizontal="center"/>
    </xf>
    <xf numFmtId="0" fontId="57" fillId="0" borderId="23" xfId="145" applyFont="1" applyBorder="1" applyAlignment="1">
      <alignment horizontal="center"/>
    </xf>
    <xf numFmtId="0" fontId="64" fillId="0" borderId="27" xfId="145" applyFont="1" applyBorder="1"/>
    <xf numFmtId="0" fontId="64" fillId="0" borderId="41" xfId="145" applyFont="1" applyBorder="1" applyAlignment="1">
      <alignment horizontal="center"/>
    </xf>
    <xf numFmtId="0" fontId="64" fillId="0" borderId="76" xfId="145" applyFont="1" applyBorder="1"/>
    <xf numFmtId="0" fontId="64" fillId="0" borderId="42" xfId="145" applyFont="1" applyBorder="1" applyAlignment="1">
      <alignment horizontal="center"/>
    </xf>
    <xf numFmtId="9" fontId="64" fillId="29" borderId="11" xfId="145" applyNumberFormat="1" applyFont="1" applyFill="1" applyBorder="1" applyAlignment="1" applyProtection="1">
      <alignment horizontal="center"/>
      <protection locked="0"/>
    </xf>
    <xf numFmtId="0" fontId="64" fillId="0" borderId="11" xfId="145" applyFont="1" applyBorder="1" applyAlignment="1">
      <alignment horizontal="center"/>
    </xf>
    <xf numFmtId="0" fontId="64" fillId="0" borderId="29" xfId="145" applyFont="1" applyBorder="1"/>
    <xf numFmtId="0" fontId="64" fillId="0" borderId="90" xfId="145" applyFont="1" applyBorder="1"/>
    <xf numFmtId="0" fontId="64" fillId="0" borderId="50" xfId="145" applyFont="1" applyBorder="1"/>
    <xf numFmtId="9" fontId="64" fillId="29" borderId="30" xfId="145" applyNumberFormat="1" applyFont="1" applyFill="1" applyBorder="1" applyAlignment="1" applyProtection="1">
      <alignment horizontal="center"/>
      <protection locked="0"/>
    </xf>
    <xf numFmtId="9" fontId="75" fillId="0" borderId="11" xfId="145" applyNumberFormat="1" applyFont="1" applyBorder="1" applyAlignment="1">
      <alignment horizontal="center"/>
    </xf>
    <xf numFmtId="9" fontId="64" fillId="29" borderId="47" xfId="145" applyNumberFormat="1" applyFont="1" applyFill="1" applyBorder="1" applyAlignment="1" applyProtection="1">
      <alignment horizontal="center"/>
      <protection locked="0"/>
    </xf>
    <xf numFmtId="0" fontId="12" fillId="0" borderId="55" xfId="107" applyBorder="1"/>
    <xf numFmtId="0" fontId="12" fillId="0" borderId="49" xfId="107" applyBorder="1" applyAlignment="1" applyProtection="1">
      <alignment vertical="center" wrapText="1"/>
      <protection locked="0"/>
    </xf>
    <xf numFmtId="0" fontId="12" fillId="0" borderId="38" xfId="0" applyFont="1" applyBorder="1"/>
    <xf numFmtId="0" fontId="47" fillId="27" borderId="34" xfId="71" applyFont="1" applyFill="1" applyBorder="1" applyAlignment="1" applyProtection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29" borderId="43" xfId="0" applyFont="1" applyFill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6" fillId="28" borderId="58" xfId="107" applyFont="1" applyFill="1" applyBorder="1" applyAlignment="1">
      <alignment horizontal="center" vertical="center"/>
    </xf>
    <xf numFmtId="0" fontId="12" fillId="0" borderId="94" xfId="107" applyBorder="1" applyAlignment="1">
      <alignment vertical="center"/>
    </xf>
    <xf numFmtId="0" fontId="17" fillId="26" borderId="96" xfId="107" applyFont="1" applyFill="1" applyBorder="1" applyAlignment="1">
      <alignment vertical="center"/>
    </xf>
    <xf numFmtId="0" fontId="12" fillId="0" borderId="33" xfId="107" applyBorder="1" applyAlignment="1">
      <alignment vertical="center"/>
    </xf>
    <xf numFmtId="0" fontId="17" fillId="26" borderId="96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vertical="center" wrapText="1"/>
    </xf>
    <xf numFmtId="0" fontId="16" fillId="28" borderId="59" xfId="107" applyFont="1" applyFill="1" applyBorder="1" applyAlignment="1">
      <alignment horizontal="center" vertical="center"/>
    </xf>
    <xf numFmtId="1" fontId="17" fillId="26" borderId="28" xfId="107" applyNumberFormat="1" applyFont="1" applyFill="1" applyBorder="1" applyAlignment="1">
      <alignment horizontal="center" vertical="center"/>
    </xf>
    <xf numFmtId="0" fontId="16" fillId="28" borderId="34" xfId="107" applyFont="1" applyFill="1" applyBorder="1" applyAlignment="1">
      <alignment horizontal="center" vertical="center"/>
    </xf>
    <xf numFmtId="0" fontId="16" fillId="28" borderId="64" xfId="107" applyFont="1" applyFill="1" applyBorder="1" applyAlignment="1">
      <alignment horizontal="left" vertical="center"/>
    </xf>
    <xf numFmtId="0" fontId="12" fillId="0" borderId="27" xfId="107" applyBorder="1" applyAlignment="1">
      <alignment horizontal="left" vertical="center"/>
    </xf>
    <xf numFmtId="0" fontId="17" fillId="26" borderId="96" xfId="107" applyFont="1" applyFill="1" applyBorder="1" applyAlignment="1">
      <alignment horizontal="left" vertical="center"/>
    </xf>
    <xf numFmtId="0" fontId="16" fillId="28" borderId="91" xfId="107" applyFont="1" applyFill="1" applyBorder="1" applyAlignment="1">
      <alignment horizontal="left" vertical="center"/>
    </xf>
    <xf numFmtId="0" fontId="12" fillId="0" borderId="33" xfId="107" applyBorder="1" applyAlignment="1">
      <alignment horizontal="left" vertical="center"/>
    </xf>
    <xf numFmtId="0" fontId="17" fillId="26" borderId="100" xfId="107" applyFont="1" applyFill="1" applyBorder="1" applyAlignment="1">
      <alignment horizontal="left" vertical="center" wrapText="1"/>
    </xf>
    <xf numFmtId="0" fontId="17" fillId="26" borderId="28" xfId="107" applyFont="1" applyFill="1" applyBorder="1" applyAlignment="1">
      <alignment horizontal="left" vertical="center" wrapText="1"/>
    </xf>
    <xf numFmtId="0" fontId="12" fillId="0" borderId="18" xfId="107" applyBorder="1" applyAlignment="1">
      <alignment horizontal="left" vertical="center" wrapText="1"/>
    </xf>
    <xf numFmtId="0" fontId="76" fillId="29" borderId="33" xfId="71" applyFont="1" applyFill="1" applyBorder="1" applyAlignment="1" applyProtection="1">
      <alignment horizontal="center" vertical="center"/>
      <protection locked="0"/>
    </xf>
    <xf numFmtId="0" fontId="12" fillId="0" borderId="38" xfId="107" applyBorder="1" applyAlignment="1">
      <alignment horizontal="left"/>
    </xf>
    <xf numFmtId="0" fontId="12" fillId="0" borderId="38" xfId="107" applyBorder="1" applyAlignment="1">
      <alignment horizontal="center"/>
    </xf>
    <xf numFmtId="0" fontId="12" fillId="0" borderId="14" xfId="107" applyBorder="1" applyAlignment="1">
      <alignment horizontal="center"/>
    </xf>
    <xf numFmtId="0" fontId="12" fillId="0" borderId="49" xfId="107" applyBorder="1"/>
    <xf numFmtId="0" fontId="12" fillId="0" borderId="38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0" xfId="107" applyBorder="1" applyAlignment="1">
      <alignment horizontal="left" wrapText="1"/>
    </xf>
    <xf numFmtId="0" fontId="12" fillId="0" borderId="49" xfId="107" applyBorder="1" applyAlignment="1">
      <alignment horizontal="left" wrapText="1"/>
    </xf>
    <xf numFmtId="0" fontId="12" fillId="0" borderId="49" xfId="107" applyBorder="1" applyAlignment="1">
      <alignment vertical="center"/>
    </xf>
    <xf numFmtId="0" fontId="76" fillId="29" borderId="55" xfId="71" applyFont="1" applyFill="1" applyBorder="1" applyAlignment="1" applyProtection="1">
      <alignment horizontal="center" vertical="center"/>
      <protection locked="0"/>
    </xf>
    <xf numFmtId="0" fontId="12" fillId="0" borderId="29" xfId="107" applyBorder="1" applyAlignment="1">
      <alignment horizontal="left" vertical="center" wrapText="1"/>
    </xf>
    <xf numFmtId="0" fontId="12" fillId="29" borderId="15" xfId="71" applyFont="1" applyFill="1" applyBorder="1" applyAlignment="1" applyProtection="1">
      <alignment horizontal="center" vertical="center" wrapText="1"/>
      <protection locked="0"/>
    </xf>
    <xf numFmtId="165" fontId="17" fillId="26" borderId="52" xfId="107" applyNumberFormat="1" applyFont="1" applyFill="1" applyBorder="1" applyAlignment="1">
      <alignment horizontal="center" vertical="center" wrapText="1"/>
    </xf>
    <xf numFmtId="0" fontId="12" fillId="0" borderId="15" xfId="107" applyBorder="1" applyAlignment="1">
      <alignment vertical="center" wrapText="1"/>
    </xf>
    <xf numFmtId="0" fontId="23" fillId="0" borderId="47" xfId="107" applyFont="1" applyBorder="1" applyAlignment="1">
      <alignment vertical="center" wrapText="1"/>
    </xf>
    <xf numFmtId="0" fontId="25" fillId="0" borderId="47" xfId="107" applyFont="1" applyBorder="1" applyAlignment="1">
      <alignment vertical="center" wrapText="1"/>
    </xf>
    <xf numFmtId="166" fontId="16" fillId="0" borderId="32" xfId="86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1" fontId="19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07" applyFont="1" applyAlignment="1">
      <alignment vertical="center" wrapText="1"/>
    </xf>
    <xf numFmtId="0" fontId="17" fillId="26" borderId="114" xfId="107" applyFont="1" applyFill="1" applyBorder="1" applyAlignment="1">
      <alignment horizontal="center" vertical="center" wrapText="1"/>
    </xf>
    <xf numFmtId="0" fontId="17" fillId="0" borderId="113" xfId="107" applyFont="1" applyBorder="1" applyAlignment="1">
      <alignment horizontal="center" vertical="center"/>
    </xf>
    <xf numFmtId="0" fontId="26" fillId="26" borderId="96" xfId="107" applyFont="1" applyFill="1" applyBorder="1" applyAlignment="1">
      <alignment vertical="center" wrapText="1"/>
    </xf>
    <xf numFmtId="0" fontId="16" fillId="28" borderId="91" xfId="107" applyFont="1" applyFill="1" applyBorder="1" applyAlignment="1">
      <alignment vertical="center" wrapText="1"/>
    </xf>
    <xf numFmtId="165" fontId="16" fillId="0" borderId="70" xfId="0" applyNumberFormat="1" applyFont="1" applyBorder="1" applyAlignment="1">
      <alignment horizontal="center" vertical="center" wrapText="1"/>
    </xf>
    <xf numFmtId="165" fontId="16" fillId="0" borderId="29" xfId="0" applyNumberFormat="1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 wrapText="1"/>
    </xf>
    <xf numFmtId="0" fontId="47" fillId="27" borderId="34" xfId="71" applyFont="1" applyFill="1" applyBorder="1" applyAlignment="1" applyProtection="1">
      <alignment horizontal="center" vertical="center"/>
    </xf>
    <xf numFmtId="0" fontId="12" fillId="29" borderId="33" xfId="0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0" fillId="0" borderId="90" xfId="0" applyBorder="1" applyAlignment="1">
      <alignment horizontal="left" vertical="center" wrapText="1"/>
    </xf>
    <xf numFmtId="0" fontId="17" fillId="0" borderId="14" xfId="107" applyFont="1" applyBorder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58" fillId="0" borderId="0" xfId="1144"/>
    <xf numFmtId="0" fontId="16" fillId="27" borderId="117" xfId="107" applyFont="1" applyFill="1" applyBorder="1" applyAlignment="1">
      <alignment vertical="center" wrapText="1"/>
    </xf>
    <xf numFmtId="0" fontId="16" fillId="27" borderId="104" xfId="107" applyFont="1" applyFill="1" applyBorder="1" applyAlignment="1">
      <alignment vertical="center" wrapText="1"/>
    </xf>
    <xf numFmtId="0" fontId="16" fillId="27" borderId="35" xfId="107" applyFont="1" applyFill="1" applyBorder="1" applyAlignment="1">
      <alignment horizontal="center" vertical="center" wrapText="1"/>
    </xf>
    <xf numFmtId="0" fontId="47" fillId="27" borderId="34" xfId="1145" applyFont="1" applyFill="1" applyBorder="1" applyAlignment="1">
      <alignment horizontal="center" vertical="center"/>
    </xf>
    <xf numFmtId="0" fontId="58" fillId="0" borderId="10" xfId="1144" applyBorder="1" applyAlignment="1">
      <alignment vertical="center" wrapText="1"/>
    </xf>
    <xf numFmtId="0" fontId="58" fillId="0" borderId="11" xfId="1144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29" borderId="10" xfId="107" applyFill="1" applyBorder="1" applyAlignment="1">
      <alignment vertical="center" wrapText="1"/>
    </xf>
    <xf numFmtId="0" fontId="12" fillId="29" borderId="30" xfId="107" applyFill="1" applyBorder="1" applyAlignment="1">
      <alignment horizontal="center" vertical="center" wrapText="1"/>
    </xf>
    <xf numFmtId="0" fontId="12" fillId="0" borderId="33" xfId="107" applyBorder="1" applyAlignment="1">
      <alignment horizontal="center" vertical="center"/>
    </xf>
    <xf numFmtId="0" fontId="58" fillId="0" borderId="11" xfId="1144" applyBorder="1" applyAlignment="1">
      <alignment vertical="center" wrapText="1"/>
    </xf>
    <xf numFmtId="0" fontId="58" fillId="0" borderId="23" xfId="1144" applyBorder="1" applyAlignment="1">
      <alignment horizontal="center" vertical="center" wrapText="1"/>
    </xf>
    <xf numFmtId="0" fontId="12" fillId="29" borderId="33" xfId="107" applyFill="1" applyBorder="1" applyAlignment="1" applyProtection="1">
      <alignment horizontal="center" vertical="center" wrapText="1"/>
      <protection locked="0"/>
    </xf>
    <xf numFmtId="0" fontId="12" fillId="29" borderId="23" xfId="107" applyFill="1" applyBorder="1" applyAlignment="1">
      <alignment horizontal="center" vertical="center" wrapText="1"/>
    </xf>
    <xf numFmtId="0" fontId="12" fillId="29" borderId="11" xfId="107" applyFill="1" applyBorder="1" applyAlignment="1">
      <alignment horizontal="center" vertical="center" wrapText="1"/>
    </xf>
    <xf numFmtId="0" fontId="80" fillId="0" borderId="10" xfId="1144" applyFont="1" applyBorder="1" applyAlignment="1">
      <alignment vertical="center" wrapText="1"/>
    </xf>
    <xf numFmtId="0" fontId="81" fillId="26" borderId="96" xfId="107" applyFont="1" applyFill="1" applyBorder="1" applyAlignment="1">
      <alignment vertical="center" wrapText="1"/>
    </xf>
    <xf numFmtId="0" fontId="81" fillId="26" borderId="95" xfId="107" applyFont="1" applyFill="1" applyBorder="1" applyAlignment="1">
      <alignment vertical="center" wrapText="1"/>
    </xf>
    <xf numFmtId="0" fontId="81" fillId="26" borderId="95" xfId="107" applyFont="1" applyFill="1" applyBorder="1" applyAlignment="1">
      <alignment horizontal="center" vertical="center" wrapText="1"/>
    </xf>
    <xf numFmtId="0" fontId="81" fillId="26" borderId="28" xfId="107" applyFont="1" applyFill="1" applyBorder="1" applyAlignment="1">
      <alignment horizontal="center" vertical="center" wrapText="1"/>
    </xf>
    <xf numFmtId="0" fontId="82" fillId="0" borderId="0" xfId="1144" applyFont="1" applyAlignment="1">
      <alignment vertical="center"/>
    </xf>
    <xf numFmtId="0" fontId="25" fillId="27" borderId="16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horizontal="center" vertical="center" wrapText="1"/>
    </xf>
    <xf numFmtId="0" fontId="25" fillId="27" borderId="34" xfId="107" applyFont="1" applyFill="1" applyBorder="1" applyAlignment="1">
      <alignment horizontal="center" vertical="center" wrapText="1"/>
    </xf>
    <xf numFmtId="0" fontId="12" fillId="0" borderId="47" xfId="107" applyBorder="1" applyAlignment="1">
      <alignment vertical="center"/>
    </xf>
    <xf numFmtId="0" fontId="23" fillId="0" borderId="11" xfId="107" applyFont="1" applyBorder="1" applyAlignment="1">
      <alignment vertical="center" wrapText="1"/>
    </xf>
    <xf numFmtId="0" fontId="23" fillId="0" borderId="22" xfId="107" applyFont="1" applyBorder="1" applyAlignment="1">
      <alignment horizontal="center" vertical="center" wrapText="1"/>
    </xf>
    <xf numFmtId="0" fontId="12" fillId="0" borderId="0" xfId="107" applyProtection="1">
      <protection locked="0"/>
    </xf>
    <xf numFmtId="0" fontId="26" fillId="26" borderId="95" xfId="107" applyFont="1" applyFill="1" applyBorder="1" applyAlignment="1">
      <alignment vertical="center" wrapText="1"/>
    </xf>
    <xf numFmtId="0" fontId="26" fillId="26" borderId="13" xfId="107" applyFont="1" applyFill="1" applyBorder="1" applyAlignment="1">
      <alignment horizontal="center" vertical="center" wrapText="1"/>
    </xf>
    <xf numFmtId="0" fontId="23" fillId="0" borderId="0" xfId="107" applyFont="1" applyAlignment="1">
      <alignment horizontal="left" vertical="top" wrapText="1"/>
    </xf>
    <xf numFmtId="0" fontId="12" fillId="0" borderId="0" xfId="107" applyAlignment="1">
      <alignment horizontal="center" vertical="center"/>
    </xf>
    <xf numFmtId="0" fontId="26" fillId="26" borderId="52" xfId="107" applyFont="1" applyFill="1" applyBorder="1" applyAlignment="1">
      <alignment vertical="center" wrapText="1"/>
    </xf>
    <xf numFmtId="0" fontId="23" fillId="0" borderId="23" xfId="107" applyFont="1" applyBorder="1" applyAlignment="1">
      <alignment horizontal="center" vertical="center" wrapText="1"/>
    </xf>
    <xf numFmtId="0" fontId="23" fillId="0" borderId="18" xfId="107" applyFont="1" applyBorder="1" applyAlignment="1">
      <alignment vertical="center" wrapText="1"/>
    </xf>
    <xf numFmtId="0" fontId="25" fillId="27" borderId="72" xfId="107" applyFont="1" applyFill="1" applyBorder="1" applyAlignment="1">
      <alignment horizontal="center" vertical="center" wrapText="1"/>
    </xf>
    <xf numFmtId="0" fontId="16" fillId="27" borderId="59" xfId="107" applyFont="1" applyFill="1" applyBorder="1" applyAlignment="1">
      <alignment horizontal="center" vertical="center" wrapText="1"/>
    </xf>
    <xf numFmtId="0" fontId="16" fillId="0" borderId="29" xfId="107" applyFont="1" applyBorder="1" applyAlignment="1">
      <alignment vertical="center" wrapText="1"/>
    </xf>
    <xf numFmtId="0" fontId="12" fillId="0" borderId="50" xfId="107" applyBorder="1" applyAlignment="1">
      <alignment vertical="center" wrapText="1"/>
    </xf>
    <xf numFmtId="0" fontId="12" fillId="0" borderId="0" xfId="107" applyAlignment="1" applyProtection="1">
      <alignment vertical="center"/>
      <protection locked="0"/>
    </xf>
    <xf numFmtId="0" fontId="12" fillId="0" borderId="0" xfId="107" applyAlignment="1">
      <alignment horizontal="center" vertical="center" wrapText="1"/>
    </xf>
    <xf numFmtId="0" fontId="12" fillId="0" borderId="90" xfId="107" applyBorder="1" applyAlignment="1">
      <alignment vertical="center" wrapText="1"/>
    </xf>
    <xf numFmtId="0" fontId="12" fillId="0" borderId="77" xfId="107" applyBorder="1" applyAlignment="1">
      <alignment horizontal="center" vertical="center" wrapText="1"/>
    </xf>
    <xf numFmtId="16" fontId="12" fillId="0" borderId="77" xfId="107" applyNumberFormat="1" applyBorder="1" applyAlignment="1">
      <alignment horizontal="center" vertical="center" wrapText="1"/>
    </xf>
    <xf numFmtId="0" fontId="26" fillId="26" borderId="28" xfId="107" applyFont="1" applyFill="1" applyBorder="1" applyAlignment="1">
      <alignment horizontal="center" vertical="center" wrapText="1"/>
    </xf>
    <xf numFmtId="0" fontId="12" fillId="0" borderId="38" xfId="107" applyBorder="1" applyAlignment="1">
      <alignment vertical="center"/>
    </xf>
    <xf numFmtId="0" fontId="42" fillId="0" borderId="0" xfId="85" applyBorder="1" applyAlignment="1" applyProtection="1"/>
    <xf numFmtId="0" fontId="12" fillId="0" borderId="30" xfId="107" applyBorder="1" applyAlignment="1">
      <alignment horizontal="center" vertical="center" wrapText="1"/>
    </xf>
    <xf numFmtId="0" fontId="12" fillId="0" borderId="39" xfId="107" applyBorder="1" applyAlignment="1">
      <alignment vertical="center" wrapText="1"/>
    </xf>
    <xf numFmtId="0" fontId="12" fillId="0" borderId="25" xfId="107" applyBorder="1" applyAlignment="1">
      <alignment horizontal="center" vertical="center" wrapText="1"/>
    </xf>
    <xf numFmtId="0" fontId="16" fillId="27" borderId="71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horizontal="center" vertical="center" wrapText="1"/>
    </xf>
    <xf numFmtId="0" fontId="12" fillId="0" borderId="20" xfId="107" applyBorder="1" applyAlignment="1">
      <alignment horizontal="center" vertical="center" wrapText="1"/>
    </xf>
    <xf numFmtId="0" fontId="12" fillId="29" borderId="11" xfId="107" applyFill="1" applyBorder="1" applyAlignment="1">
      <alignment vertical="center" wrapText="1"/>
    </xf>
    <xf numFmtId="0" fontId="12" fillId="29" borderId="47" xfId="107" applyFill="1" applyBorder="1" applyAlignment="1">
      <alignment vertical="center" wrapText="1"/>
    </xf>
    <xf numFmtId="0" fontId="12" fillId="0" borderId="53" xfId="107" applyBorder="1" applyAlignment="1">
      <alignment vertical="center" wrapText="1"/>
    </xf>
    <xf numFmtId="0" fontId="12" fillId="0" borderId="98" xfId="107" applyBorder="1" applyAlignment="1">
      <alignment horizontal="center" vertical="center" wrapText="1"/>
    </xf>
    <xf numFmtId="0" fontId="12" fillId="0" borderId="42" xfId="107" applyBorder="1" applyAlignment="1">
      <alignment vertical="center" wrapText="1"/>
    </xf>
    <xf numFmtId="0" fontId="12" fillId="0" borderId="32" xfId="107" applyBorder="1" applyAlignment="1">
      <alignment vertical="center" wrapText="1"/>
    </xf>
    <xf numFmtId="0" fontId="12" fillId="0" borderId="30" xfId="107" applyBorder="1" applyAlignment="1">
      <alignment vertical="center" wrapText="1"/>
    </xf>
    <xf numFmtId="0" fontId="12" fillId="26" borderId="0" xfId="107" applyFill="1" applyAlignment="1">
      <alignment vertical="center"/>
    </xf>
    <xf numFmtId="0" fontId="12" fillId="0" borderId="22" xfId="107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78" xfId="107" applyBorder="1" applyAlignment="1">
      <alignment horizontal="center" vertical="center" wrapText="1"/>
    </xf>
    <xf numFmtId="0" fontId="12" fillId="0" borderId="41" xfId="107" applyBorder="1" applyAlignment="1">
      <alignment vertical="center" wrapText="1"/>
    </xf>
    <xf numFmtId="0" fontId="12" fillId="0" borderId="15" xfId="107" applyBorder="1" applyAlignment="1">
      <alignment horizontal="center" vertical="center" wrapText="1"/>
    </xf>
    <xf numFmtId="0" fontId="12" fillId="0" borderId="20" xfId="107" applyBorder="1" applyAlignment="1">
      <alignment vertical="center" wrapText="1"/>
    </xf>
    <xf numFmtId="0" fontId="12" fillId="0" borderId="21" xfId="107" applyBorder="1" applyAlignment="1">
      <alignment horizontal="center" vertical="center"/>
    </xf>
    <xf numFmtId="0" fontId="26" fillId="26" borderId="113" xfId="107" applyFont="1" applyFill="1" applyBorder="1" applyAlignment="1">
      <alignment vertical="center" wrapText="1"/>
    </xf>
    <xf numFmtId="0" fontId="47" fillId="29" borderId="58" xfId="71" applyFont="1" applyFill="1" applyBorder="1" applyAlignment="1" applyProtection="1">
      <alignment horizontal="center" vertical="center" wrapText="1"/>
    </xf>
    <xf numFmtId="0" fontId="16" fillId="0" borderId="76" xfId="107" applyFont="1" applyBorder="1" applyAlignment="1">
      <alignment vertical="center" wrapText="1"/>
    </xf>
    <xf numFmtId="0" fontId="12" fillId="0" borderId="44" xfId="107" applyBorder="1" applyAlignment="1">
      <alignment horizontal="center" vertical="center" wrapText="1"/>
    </xf>
    <xf numFmtId="0" fontId="12" fillId="0" borderId="33" xfId="107" applyBorder="1" applyAlignment="1">
      <alignment horizontal="center" vertical="center" wrapText="1"/>
    </xf>
    <xf numFmtId="0" fontId="47" fillId="29" borderId="58" xfId="71" applyFont="1" applyFill="1" applyBorder="1" applyAlignment="1" applyProtection="1">
      <alignment horizontal="center" vertical="center" wrapText="1"/>
      <protection locked="0"/>
    </xf>
    <xf numFmtId="0" fontId="12" fillId="0" borderId="59" xfId="107" applyBorder="1" applyAlignment="1">
      <alignment horizontal="center" vertical="center"/>
    </xf>
    <xf numFmtId="1" fontId="17" fillId="26" borderId="33" xfId="107" applyNumberFormat="1" applyFont="1" applyFill="1" applyBorder="1" applyAlignment="1">
      <alignment horizontal="center" vertical="center"/>
    </xf>
    <xf numFmtId="0" fontId="12" fillId="0" borderId="46" xfId="107" applyBorder="1" applyAlignment="1">
      <alignment horizontal="center" vertical="center"/>
    </xf>
    <xf numFmtId="0" fontId="13" fillId="0" borderId="0" xfId="107" applyFont="1"/>
    <xf numFmtId="0" fontId="12" fillId="0" borderId="52" xfId="107" applyBorder="1" applyAlignment="1">
      <alignment horizontal="center" vertical="center"/>
    </xf>
    <xf numFmtId="0" fontId="47" fillId="29" borderId="21" xfId="71" applyFont="1" applyFill="1" applyBorder="1" applyAlignment="1" applyProtection="1">
      <alignment horizontal="center" vertical="center" wrapText="1"/>
      <protection locked="0"/>
    </xf>
    <xf numFmtId="0" fontId="17" fillId="26" borderId="31" xfId="107" applyFont="1" applyFill="1" applyBorder="1" applyAlignment="1">
      <alignment horizontal="center" vertical="center"/>
    </xf>
    <xf numFmtId="165" fontId="17" fillId="26" borderId="31" xfId="107" applyNumberFormat="1" applyFont="1" applyFill="1" applyBorder="1" applyAlignment="1">
      <alignment horizontal="center" vertical="center"/>
    </xf>
    <xf numFmtId="0" fontId="13" fillId="0" borderId="10" xfId="0" applyFont="1" applyBorder="1"/>
    <xf numFmtId="1" fontId="17" fillId="0" borderId="10" xfId="0" applyNumberFormat="1" applyFont="1" applyBorder="1" applyAlignment="1" applyProtection="1">
      <alignment horizontal="center" vertical="center" wrapText="1"/>
      <protection locked="0"/>
    </xf>
    <xf numFmtId="0" fontId="52" fillId="0" borderId="10" xfId="0" applyFont="1" applyBorder="1"/>
    <xf numFmtId="0" fontId="57" fillId="0" borderId="0" xfId="1151" applyFont="1" applyAlignment="1">
      <alignment vertical="center"/>
    </xf>
    <xf numFmtId="0" fontId="63" fillId="0" borderId="113" xfId="107" applyFont="1" applyBorder="1" applyAlignment="1">
      <alignment horizontal="center" vertical="center"/>
    </xf>
    <xf numFmtId="0" fontId="63" fillId="0" borderId="113" xfId="107" applyFont="1" applyBorder="1" applyAlignment="1">
      <alignment vertical="center"/>
    </xf>
    <xf numFmtId="0" fontId="63" fillId="0" borderId="0" xfId="107" applyFont="1" applyAlignment="1">
      <alignment horizontal="center" vertical="center"/>
    </xf>
    <xf numFmtId="0" fontId="57" fillId="0" borderId="20" xfId="1151" applyFont="1" applyBorder="1" applyAlignment="1">
      <alignment vertical="center"/>
    </xf>
    <xf numFmtId="0" fontId="64" fillId="27" borderId="64" xfId="1151" applyFont="1" applyFill="1" applyBorder="1" applyAlignment="1">
      <alignment horizontal="left" vertical="center"/>
    </xf>
    <xf numFmtId="0" fontId="64" fillId="27" borderId="71" xfId="1151" applyFont="1" applyFill="1" applyBorder="1" applyAlignment="1">
      <alignment horizontal="center" vertical="center"/>
    </xf>
    <xf numFmtId="0" fontId="64" fillId="27" borderId="59" xfId="1151" applyFont="1" applyFill="1" applyBorder="1" applyAlignment="1">
      <alignment horizontal="left" vertical="center"/>
    </xf>
    <xf numFmtId="0" fontId="58" fillId="0" borderId="118" xfId="1151" applyFont="1" applyBorder="1" applyAlignment="1">
      <alignment vertical="center"/>
    </xf>
    <xf numFmtId="0" fontId="0" fillId="0" borderId="58" xfId="1151" applyFont="1" applyBorder="1" applyAlignment="1">
      <alignment vertical="center"/>
    </xf>
    <xf numFmtId="0" fontId="58" fillId="0" borderId="119" xfId="1151" applyFont="1" applyBorder="1" applyAlignment="1">
      <alignment vertical="center"/>
    </xf>
    <xf numFmtId="167" fontId="58" fillId="29" borderId="10" xfId="1152" applyNumberFormat="1" applyFont="1" applyFill="1" applyBorder="1" applyAlignment="1" applyProtection="1">
      <alignment horizontal="center" vertical="center"/>
      <protection locked="0"/>
    </xf>
    <xf numFmtId="0" fontId="58" fillId="0" borderId="23" xfId="1151" applyFont="1" applyBorder="1" applyAlignment="1">
      <alignment vertical="center"/>
    </xf>
    <xf numFmtId="0" fontId="58" fillId="0" borderId="120" xfId="1151" applyFont="1" applyBorder="1" applyAlignment="1" applyProtection="1">
      <alignment vertical="center"/>
      <protection locked="0"/>
    </xf>
    <xf numFmtId="0" fontId="0" fillId="0" borderId="0" xfId="1151" applyFont="1" applyAlignment="1">
      <alignment vertical="center"/>
    </xf>
    <xf numFmtId="0" fontId="12" fillId="29" borderId="10" xfId="1152" applyFont="1" applyFill="1" applyBorder="1" applyAlignment="1">
      <alignment horizontal="right" vertical="center"/>
    </xf>
    <xf numFmtId="0" fontId="0" fillId="0" borderId="33" xfId="1151" applyFont="1" applyBorder="1" applyAlignment="1">
      <alignment horizontal="left" vertical="center" wrapText="1"/>
    </xf>
    <xf numFmtId="0" fontId="58" fillId="0" borderId="18" xfId="1151" applyFont="1" applyBorder="1" applyAlignment="1">
      <alignment vertical="center"/>
    </xf>
    <xf numFmtId="0" fontId="58" fillId="0" borderId="47" xfId="1151" applyFont="1" applyBorder="1" applyAlignment="1" applyProtection="1">
      <alignment vertical="center"/>
      <protection locked="0"/>
    </xf>
    <xf numFmtId="0" fontId="0" fillId="0" borderId="23" xfId="1151" applyFont="1" applyBorder="1" applyAlignment="1">
      <alignment vertical="center"/>
    </xf>
    <xf numFmtId="0" fontId="1" fillId="0" borderId="33" xfId="1151" applyBorder="1"/>
    <xf numFmtId="0" fontId="58" fillId="0" borderId="50" xfId="1151" applyFont="1" applyBorder="1" applyAlignment="1">
      <alignment vertical="center"/>
    </xf>
    <xf numFmtId="0" fontId="58" fillId="0" borderId="51" xfId="1151" applyFont="1" applyBorder="1" applyAlignment="1">
      <alignment vertical="center"/>
    </xf>
    <xf numFmtId="0" fontId="58" fillId="0" borderId="56" xfId="1151" applyFont="1" applyBorder="1" applyAlignment="1" applyProtection="1">
      <alignment vertical="center"/>
      <protection locked="0"/>
    </xf>
    <xf numFmtId="0" fontId="0" fillId="0" borderId="51" xfId="1151" applyFont="1" applyBorder="1" applyAlignment="1">
      <alignment vertical="center"/>
    </xf>
    <xf numFmtId="0" fontId="0" fillId="0" borderId="19" xfId="1151" applyFont="1" applyBorder="1" applyAlignment="1">
      <alignment horizontal="left" vertical="center" wrapText="1"/>
    </xf>
    <xf numFmtId="0" fontId="58" fillId="0" borderId="78" xfId="1151" applyFont="1" applyBorder="1" applyAlignment="1">
      <alignment vertical="center"/>
    </xf>
    <xf numFmtId="0" fontId="0" fillId="0" borderId="78" xfId="1151" applyFont="1" applyBorder="1" applyAlignment="1">
      <alignment vertical="center"/>
    </xf>
    <xf numFmtId="0" fontId="58" fillId="0" borderId="98" xfId="1151" applyFont="1" applyBorder="1" applyAlignment="1">
      <alignment vertical="center"/>
    </xf>
    <xf numFmtId="0" fontId="0" fillId="0" borderId="24" xfId="1151" applyFont="1" applyBorder="1" applyAlignment="1">
      <alignment vertical="center"/>
    </xf>
    <xf numFmtId="0" fontId="12" fillId="29" borderId="39" xfId="1152" applyFont="1" applyFill="1" applyBorder="1" applyAlignment="1">
      <alignment horizontal="right" vertical="center"/>
    </xf>
    <xf numFmtId="0" fontId="0" fillId="0" borderId="25" xfId="1151" applyFont="1" applyBorder="1" applyAlignment="1">
      <alignment vertical="center"/>
    </xf>
    <xf numFmtId="0" fontId="88" fillId="0" borderId="28" xfId="1151" applyFont="1" applyBorder="1" applyAlignment="1">
      <alignment horizontal="left" vertical="center" wrapText="1"/>
    </xf>
    <xf numFmtId="0" fontId="58" fillId="0" borderId="27" xfId="1151" applyFont="1" applyBorder="1" applyAlignment="1">
      <alignment vertical="center"/>
    </xf>
    <xf numFmtId="0" fontId="58" fillId="0" borderId="0" xfId="1152" applyFont="1" applyFill="1" applyBorder="1" applyAlignment="1">
      <alignment vertical="center"/>
    </xf>
    <xf numFmtId="0" fontId="58" fillId="0" borderId="22" xfId="1151" applyFont="1" applyBorder="1" applyAlignment="1">
      <alignment horizontal="left" vertical="center" wrapText="1"/>
    </xf>
    <xf numFmtId="0" fontId="58" fillId="0" borderId="15" xfId="1151" applyFont="1" applyBorder="1" applyAlignment="1">
      <alignment vertical="center"/>
    </xf>
    <xf numFmtId="0" fontId="58" fillId="0" borderId="0" xfId="1151" applyFont="1" applyAlignment="1">
      <alignment horizontal="left" vertical="center" wrapText="1"/>
    </xf>
    <xf numFmtId="0" fontId="57" fillId="0" borderId="27" xfId="1151" applyFont="1" applyBorder="1" applyAlignment="1">
      <alignment vertical="center"/>
    </xf>
    <xf numFmtId="0" fontId="57" fillId="0" borderId="15" xfId="1151" applyFont="1" applyBorder="1" applyAlignment="1">
      <alignment vertical="center"/>
    </xf>
    <xf numFmtId="0" fontId="64" fillId="27" borderId="94" xfId="1153" applyFont="1" applyFill="1" applyBorder="1" applyAlignment="1">
      <alignment horizontal="left" vertical="center"/>
    </xf>
    <xf numFmtId="0" fontId="64" fillId="27" borderId="10" xfId="1153" applyFont="1" applyFill="1" applyBorder="1" applyAlignment="1">
      <alignment horizontal="center" vertical="center"/>
    </xf>
    <xf numFmtId="0" fontId="64" fillId="27" borderId="46" xfId="1153" applyFont="1" applyFill="1" applyBorder="1" applyAlignment="1">
      <alignment horizontal="left" vertical="center"/>
    </xf>
    <xf numFmtId="167" fontId="58" fillId="26" borderId="10" xfId="1154" applyNumberFormat="1" applyFont="1" applyFill="1" applyBorder="1" applyAlignment="1">
      <alignment horizontal="center" vertical="center"/>
    </xf>
    <xf numFmtId="0" fontId="58" fillId="0" borderId="51" xfId="1151" quotePrefix="1" applyFont="1" applyBorder="1" applyAlignment="1">
      <alignment vertical="center"/>
    </xf>
    <xf numFmtId="167" fontId="12" fillId="26" borderId="10" xfId="1154" applyNumberFormat="1" applyFont="1" applyFill="1" applyBorder="1" applyAlignment="1">
      <alignment horizontal="right" vertical="center"/>
    </xf>
    <xf numFmtId="0" fontId="58" fillId="0" borderId="0" xfId="1151" applyFont="1" applyAlignment="1">
      <alignment vertical="center"/>
    </xf>
    <xf numFmtId="0" fontId="61" fillId="26" borderId="121" xfId="1151" applyFont="1" applyFill="1" applyBorder="1" applyAlignment="1">
      <alignment vertical="center"/>
    </xf>
    <xf numFmtId="1" fontId="63" fillId="26" borderId="48" xfId="1154" applyNumberFormat="1" applyFont="1" applyFill="1" applyBorder="1" applyAlignment="1">
      <alignment horizontal="center" vertical="center"/>
    </xf>
    <xf numFmtId="0" fontId="59" fillId="0" borderId="34" xfId="1151" applyFont="1" applyBorder="1" applyAlignment="1">
      <alignment vertical="center"/>
    </xf>
    <xf numFmtId="0" fontId="59" fillId="0" borderId="0" xfId="1151" applyFont="1" applyAlignment="1">
      <alignment vertical="center"/>
    </xf>
    <xf numFmtId="0" fontId="61" fillId="26" borderId="122" xfId="1151" applyFont="1" applyFill="1" applyBorder="1" applyAlignment="1">
      <alignment vertical="center"/>
    </xf>
    <xf numFmtId="1" fontId="17" fillId="26" borderId="12" xfId="1154" applyNumberFormat="1" applyFont="1" applyFill="1" applyBorder="1" applyAlignment="1">
      <alignment horizontal="center" vertical="center"/>
    </xf>
    <xf numFmtId="0" fontId="73" fillId="0" borderId="78" xfId="1151" applyFont="1" applyBorder="1" applyAlignment="1">
      <alignment vertical="center"/>
    </xf>
    <xf numFmtId="1" fontId="63" fillId="26" borderId="38" xfId="1154" applyNumberFormat="1" applyFont="1" applyFill="1" applyBorder="1" applyAlignment="1">
      <alignment horizontal="center" vertical="center"/>
    </xf>
    <xf numFmtId="0" fontId="59" fillId="0" borderId="21" xfId="1151" applyFont="1" applyBorder="1" applyAlignment="1">
      <alignment vertical="center"/>
    </xf>
    <xf numFmtId="0" fontId="61" fillId="26" borderId="123" xfId="1151" applyFont="1" applyFill="1" applyBorder="1" applyAlignment="1">
      <alignment vertical="center"/>
    </xf>
    <xf numFmtId="0" fontId="59" fillId="0" borderId="15" xfId="1151" applyFont="1" applyBorder="1" applyAlignment="1">
      <alignment vertical="center"/>
    </xf>
    <xf numFmtId="0" fontId="61" fillId="26" borderId="40" xfId="1151" applyFont="1" applyFill="1" applyBorder="1" applyAlignment="1">
      <alignment vertical="center"/>
    </xf>
    <xf numFmtId="1" fontId="63" fillId="26" borderId="124" xfId="1154" applyNumberFormat="1" applyFont="1" applyFill="1" applyBorder="1" applyAlignment="1">
      <alignment horizontal="center" vertical="center"/>
    </xf>
    <xf numFmtId="0" fontId="58" fillId="0" borderId="21" xfId="1151" applyFont="1" applyBorder="1" applyAlignment="1">
      <alignment vertical="center"/>
    </xf>
    <xf numFmtId="0" fontId="57" fillId="0" borderId="0" xfId="1151" applyFont="1"/>
    <xf numFmtId="0" fontId="0" fillId="0" borderId="15" xfId="1151" applyFont="1" applyBorder="1" applyAlignment="1">
      <alignment vertical="center"/>
    </xf>
    <xf numFmtId="0" fontId="61" fillId="26" borderId="125" xfId="1151" applyFont="1" applyFill="1" applyBorder="1" applyAlignment="1">
      <alignment vertical="center"/>
    </xf>
    <xf numFmtId="0" fontId="58" fillId="0" borderId="13" xfId="1151" applyFont="1" applyBorder="1" applyAlignment="1">
      <alignment horizontal="center" vertical="center"/>
    </xf>
    <xf numFmtId="0" fontId="0" fillId="0" borderId="13" xfId="1151" applyFont="1" applyBorder="1" applyAlignment="1">
      <alignment horizontal="center" vertical="center"/>
    </xf>
    <xf numFmtId="0" fontId="61" fillId="0" borderId="16" xfId="1151" applyFont="1" applyBorder="1" applyAlignment="1">
      <alignment vertical="center"/>
    </xf>
    <xf numFmtId="0" fontId="61" fillId="0" borderId="71" xfId="1151" applyFont="1" applyBorder="1" applyAlignment="1">
      <alignment horizontal="center" vertical="center"/>
    </xf>
    <xf numFmtId="0" fontId="61" fillId="0" borderId="72" xfId="1151" applyFont="1" applyBorder="1" applyAlignment="1">
      <alignment horizontal="center" vertical="center"/>
    </xf>
    <xf numFmtId="0" fontId="61" fillId="0" borderId="18" xfId="1151" applyFont="1" applyBorder="1" applyAlignment="1">
      <alignment vertical="center"/>
    </xf>
    <xf numFmtId="1" fontId="17" fillId="0" borderId="10" xfId="1154" applyNumberFormat="1" applyFont="1" applyBorder="1" applyAlignment="1">
      <alignment horizontal="center" vertical="center"/>
    </xf>
    <xf numFmtId="0" fontId="59" fillId="0" borderId="23" xfId="1151" applyFont="1" applyBorder="1" applyAlignment="1">
      <alignment horizontal="center" vertical="center"/>
    </xf>
    <xf numFmtId="0" fontId="57" fillId="0" borderId="0" xfId="1151" applyFont="1" applyAlignment="1">
      <alignment horizontal="left"/>
    </xf>
    <xf numFmtId="0" fontId="61" fillId="0" borderId="24" xfId="1151" applyFont="1" applyBorder="1" applyAlignment="1">
      <alignment vertical="center"/>
    </xf>
    <xf numFmtId="1" fontId="17" fillId="0" borderId="39" xfId="1154" applyNumberFormat="1" applyFont="1" applyBorder="1" applyAlignment="1">
      <alignment horizontal="center" vertical="center"/>
    </xf>
    <xf numFmtId="0" fontId="59" fillId="0" borderId="25" xfId="1151" applyFont="1" applyBorder="1" applyAlignment="1">
      <alignment horizontal="center" vertical="center"/>
    </xf>
    <xf numFmtId="0" fontId="57" fillId="0" borderId="0" xfId="1154" applyFont="1"/>
    <xf numFmtId="0" fontId="57" fillId="26" borderId="0" xfId="1154" applyFont="1" applyFill="1"/>
    <xf numFmtId="0" fontId="64" fillId="26" borderId="0" xfId="1154" applyFont="1" applyFill="1" applyAlignment="1">
      <alignment horizontal="center"/>
    </xf>
    <xf numFmtId="0" fontId="64" fillId="26" borderId="0" xfId="1154" applyFont="1" applyFill="1"/>
    <xf numFmtId="0" fontId="49" fillId="26" borderId="0" xfId="1154" applyFont="1" applyFill="1"/>
    <xf numFmtId="0" fontId="57" fillId="26" borderId="10" xfId="1154" applyFont="1" applyFill="1" applyBorder="1" applyAlignment="1">
      <alignment horizontal="center" vertical="center"/>
    </xf>
    <xf numFmtId="0" fontId="57" fillId="26" borderId="0" xfId="1154" applyFont="1" applyFill="1" applyAlignment="1">
      <alignment horizontal="center" vertical="center"/>
    </xf>
    <xf numFmtId="167" fontId="57" fillId="26" borderId="10" xfId="1154" applyNumberFormat="1" applyFont="1" applyFill="1" applyBorder="1"/>
    <xf numFmtId="167" fontId="57" fillId="26" borderId="0" xfId="1154" applyNumberFormat="1" applyFont="1" applyFill="1"/>
    <xf numFmtId="167" fontId="57" fillId="0" borderId="0" xfId="1154" applyNumberFormat="1" applyFont="1"/>
    <xf numFmtId="164" fontId="61" fillId="0" borderId="10" xfId="0" applyNumberFormat="1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 wrapText="1"/>
    </xf>
    <xf numFmtId="0" fontId="17" fillId="30" borderId="10" xfId="0" applyFont="1" applyFill="1" applyBorder="1" applyAlignment="1">
      <alignment horizontal="center" vertical="center" wrapText="1"/>
    </xf>
    <xf numFmtId="164" fontId="17" fillId="27" borderId="10" xfId="0" applyNumberFormat="1" applyFont="1" applyFill="1" applyBorder="1" applyAlignment="1">
      <alignment horizontal="center" vertical="center"/>
    </xf>
    <xf numFmtId="164" fontId="16" fillId="0" borderId="89" xfId="0" applyNumberFormat="1" applyFont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1" fontId="17" fillId="29" borderId="72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25" xfId="0" applyNumberFormat="1" applyFont="1" applyFill="1" applyBorder="1" applyAlignment="1" applyProtection="1">
      <alignment horizontal="center" vertical="center" wrapText="1"/>
      <protection locked="0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29" borderId="28" xfId="107" applyFill="1" applyBorder="1" applyAlignment="1" applyProtection="1">
      <alignment horizontal="center" vertical="center"/>
      <protection locked="0"/>
    </xf>
    <xf numFmtId="1" fontId="52" fillId="34" borderId="42" xfId="0" applyNumberFormat="1" applyFont="1" applyFill="1" applyBorder="1" applyAlignment="1">
      <alignment horizontal="center" vertical="center" wrapText="1"/>
    </xf>
    <xf numFmtId="0" fontId="12" fillId="29" borderId="21" xfId="71" applyFont="1" applyFill="1" applyBorder="1" applyAlignment="1" applyProtection="1">
      <alignment horizontal="center" vertical="center"/>
    </xf>
    <xf numFmtId="0" fontId="12" fillId="0" borderId="42" xfId="107" applyBorder="1" applyAlignment="1">
      <alignment horizontal="left" vertical="center" wrapText="1"/>
    </xf>
    <xf numFmtId="0" fontId="23" fillId="0" borderId="11" xfId="1156" applyFont="1" applyBorder="1" applyAlignment="1">
      <alignment vertical="center" wrapText="1"/>
    </xf>
    <xf numFmtId="0" fontId="23" fillId="0" borderId="23" xfId="1156" applyFont="1" applyBorder="1" applyAlignment="1">
      <alignment horizontal="center" vertical="center" wrapText="1"/>
    </xf>
    <xf numFmtId="0" fontId="23" fillId="0" borderId="10" xfId="107" applyFont="1" applyBorder="1" applyAlignment="1">
      <alignment vertical="center" wrapText="1"/>
    </xf>
    <xf numFmtId="165" fontId="95" fillId="0" borderId="20" xfId="0" applyNumberFormat="1" applyFont="1" applyBorder="1" applyAlignment="1">
      <alignment horizontal="center" vertical="center" wrapText="1"/>
    </xf>
    <xf numFmtId="0" fontId="94" fillId="0" borderId="0" xfId="85" applyFont="1" applyProtection="1">
      <alignment vertical="top"/>
    </xf>
    <xf numFmtId="0" fontId="12" fillId="0" borderId="0" xfId="1156" applyAlignment="1">
      <alignment horizontal="left" vertical="center" wrapText="1"/>
    </xf>
    <xf numFmtId="0" fontId="17" fillId="0" borderId="113" xfId="1156" applyFont="1" applyBorder="1" applyAlignment="1">
      <alignment horizontal="center" vertical="center"/>
    </xf>
    <xf numFmtId="0" fontId="17" fillId="0" borderId="0" xfId="1156" applyFont="1" applyAlignment="1">
      <alignment horizontal="center" vertical="center"/>
    </xf>
    <xf numFmtId="0" fontId="17" fillId="0" borderId="0" xfId="1156" applyFont="1" applyAlignment="1">
      <alignment vertical="center"/>
    </xf>
    <xf numFmtId="0" fontId="12" fillId="0" borderId="0" xfId="1156" applyAlignment="1">
      <alignment vertical="center" wrapText="1"/>
    </xf>
    <xf numFmtId="0" fontId="16" fillId="28" borderId="91" xfId="1156" applyFont="1" applyFill="1" applyBorder="1" applyAlignment="1">
      <alignment vertical="center" wrapText="1"/>
    </xf>
    <xf numFmtId="0" fontId="16" fillId="28" borderId="35" xfId="1156" applyFont="1" applyFill="1" applyBorder="1" applyAlignment="1">
      <alignment horizontal="center" vertical="center" wrapText="1"/>
    </xf>
    <xf numFmtId="0" fontId="16" fillId="28" borderId="34" xfId="1156" applyFont="1" applyFill="1" applyBorder="1" applyAlignment="1">
      <alignment vertical="center" wrapText="1"/>
    </xf>
    <xf numFmtId="0" fontId="12" fillId="0" borderId="47" xfId="1156" applyBorder="1" applyAlignment="1">
      <alignment vertical="center" wrapText="1"/>
    </xf>
    <xf numFmtId="0" fontId="42" fillId="0" borderId="0" xfId="85" applyProtection="1">
      <alignment vertical="top"/>
    </xf>
    <xf numFmtId="0" fontId="12" fillId="0" borderId="18" xfId="1156" applyBorder="1" applyAlignment="1">
      <alignment horizontal="left" vertical="center" wrapText="1"/>
    </xf>
    <xf numFmtId="0" fontId="12" fillId="0" borderId="23" xfId="1156" applyBorder="1" applyAlignment="1">
      <alignment horizontal="center" vertical="center" wrapText="1"/>
    </xf>
    <xf numFmtId="0" fontId="12" fillId="29" borderId="15" xfId="1145" applyFont="1" applyFill="1" applyBorder="1" applyAlignment="1" applyProtection="1">
      <alignment horizontal="center" vertical="center" wrapText="1"/>
      <protection locked="0"/>
    </xf>
    <xf numFmtId="0" fontId="12" fillId="29" borderId="33" xfId="1145" applyFont="1" applyFill="1" applyBorder="1" applyAlignment="1" applyProtection="1">
      <alignment horizontal="center" vertical="center" wrapText="1"/>
      <protection locked="0"/>
    </xf>
    <xf numFmtId="0" fontId="12" fillId="0" borderId="0" xfId="1156" applyAlignment="1">
      <alignment wrapText="1"/>
    </xf>
    <xf numFmtId="0" fontId="26" fillId="26" borderId="96" xfId="1156" applyFont="1" applyFill="1" applyBorder="1" applyAlignment="1">
      <alignment vertical="center" wrapText="1"/>
    </xf>
    <xf numFmtId="0" fontId="17" fillId="26" borderId="114" xfId="1156" applyFont="1" applyFill="1" applyBorder="1" applyAlignment="1">
      <alignment horizontal="center" vertical="center" wrapText="1"/>
    </xf>
    <xf numFmtId="0" fontId="17" fillId="26" borderId="13" xfId="1156" applyFont="1" applyFill="1" applyBorder="1" applyAlignment="1">
      <alignment horizontal="center" vertical="center" wrapText="1"/>
    </xf>
    <xf numFmtId="0" fontId="12" fillId="0" borderId="0" xfId="1156" applyAlignment="1" applyProtection="1">
      <alignment vertical="center" wrapText="1"/>
      <protection locked="0"/>
    </xf>
    <xf numFmtId="0" fontId="17" fillId="0" borderId="0" xfId="1156" applyFont="1" applyAlignment="1">
      <alignment vertical="center" wrapText="1"/>
    </xf>
    <xf numFmtId="0" fontId="12" fillId="0" borderId="0" xfId="1156" applyAlignment="1">
      <alignment horizontal="center" wrapText="1"/>
    </xf>
    <xf numFmtId="0" fontId="12" fillId="0" borderId="113" xfId="0" applyFont="1" applyBorder="1" applyAlignment="1">
      <alignment horizontal="center" vertical="center" wrapText="1"/>
    </xf>
    <xf numFmtId="0" fontId="12" fillId="0" borderId="11" xfId="1156" applyBorder="1" applyAlignment="1">
      <alignment horizontal="center" vertical="center" wrapText="1"/>
    </xf>
    <xf numFmtId="165" fontId="44" fillId="33" borderId="117" xfId="0" applyNumberFormat="1" applyFont="1" applyFill="1" applyBorder="1" applyAlignment="1">
      <alignment horizontal="center" vertical="center" wrapText="1"/>
    </xf>
    <xf numFmtId="1" fontId="44" fillId="33" borderId="126" xfId="0" applyNumberFormat="1" applyFont="1" applyFill="1" applyBorder="1" applyAlignment="1">
      <alignment horizontal="center" vertical="center" wrapText="1"/>
    </xf>
    <xf numFmtId="0" fontId="12" fillId="26" borderId="33" xfId="71" applyFont="1" applyFill="1" applyBorder="1" applyAlignment="1" applyProtection="1">
      <alignment horizontal="center" vertical="center" wrapText="1"/>
      <protection locked="0"/>
    </xf>
    <xf numFmtId="0" fontId="12" fillId="26" borderId="21" xfId="71" applyFont="1" applyFill="1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3" fillId="0" borderId="49" xfId="107" applyFont="1" applyBorder="1" applyAlignment="1">
      <alignment horizontal="center" vertical="center" wrapText="1"/>
    </xf>
    <xf numFmtId="0" fontId="58" fillId="0" borderId="32" xfId="107" applyFont="1" applyBorder="1" applyAlignment="1">
      <alignment vertical="center" wrapText="1"/>
    </xf>
    <xf numFmtId="1" fontId="17" fillId="26" borderId="23" xfId="0" quotePrefix="1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0" fontId="16" fillId="0" borderId="50" xfId="0" applyFont="1" applyBorder="1" applyAlignment="1">
      <alignment horizontal="center" vertical="center"/>
    </xf>
    <xf numFmtId="164" fontId="16" fillId="0" borderId="42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 wrapText="1"/>
    </xf>
    <xf numFmtId="166" fontId="16" fillId="0" borderId="42" xfId="86" applyNumberFormat="1" applyFont="1" applyBorder="1" applyAlignment="1" applyProtection="1">
      <alignment horizontal="center" vertical="center" wrapText="1"/>
    </xf>
    <xf numFmtId="0" fontId="58" fillId="0" borderId="10" xfId="107" applyFont="1" applyBorder="1" applyAlignment="1">
      <alignment vertical="center" wrapText="1"/>
    </xf>
    <xf numFmtId="0" fontId="58" fillId="0" borderId="42" xfId="107" applyFont="1" applyBorder="1" applyAlignment="1">
      <alignment vertical="center" wrapText="1"/>
    </xf>
    <xf numFmtId="0" fontId="58" fillId="0" borderId="11" xfId="1156" applyFont="1" applyBorder="1" applyAlignment="1">
      <alignment vertical="center" wrapText="1"/>
    </xf>
    <xf numFmtId="0" fontId="61" fillId="0" borderId="47" xfId="1156" applyFont="1" applyBorder="1" applyAlignment="1">
      <alignment vertical="center" wrapText="1"/>
    </xf>
    <xf numFmtId="0" fontId="58" fillId="0" borderId="18" xfId="1156" applyFont="1" applyBorder="1" applyAlignment="1">
      <alignment horizontal="left" vertical="center" wrapText="1"/>
    </xf>
    <xf numFmtId="0" fontId="16" fillId="0" borderId="18" xfId="107" applyFont="1" applyBorder="1" applyAlignment="1">
      <alignment vertical="center" wrapText="1"/>
    </xf>
    <xf numFmtId="1" fontId="17" fillId="37" borderId="25" xfId="0" applyNumberFormat="1" applyFont="1" applyFill="1" applyBorder="1" applyAlignment="1">
      <alignment horizontal="center" vertical="center" wrapText="1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37" borderId="33" xfId="7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 applyProtection="1">
      <alignment horizontal="center" vertical="center" wrapText="1"/>
      <protection locked="0"/>
    </xf>
    <xf numFmtId="0" fontId="58" fillId="0" borderId="10" xfId="0" applyFont="1" applyBorder="1" applyAlignment="1">
      <alignment wrapText="1"/>
    </xf>
    <xf numFmtId="0" fontId="58" fillId="0" borderId="0" xfId="0" applyFont="1" applyAlignment="1">
      <alignment wrapText="1"/>
    </xf>
    <xf numFmtId="0" fontId="57" fillId="0" borderId="10" xfId="145" applyFont="1" applyBorder="1" applyAlignment="1" applyProtection="1">
      <alignment horizontal="center" vertical="center"/>
      <protection locked="0"/>
    </xf>
    <xf numFmtId="0" fontId="12" fillId="0" borderId="10" xfId="145" applyFont="1" applyBorder="1" applyAlignment="1" applyProtection="1">
      <alignment horizontal="center" vertical="center" wrapText="1"/>
      <protection locked="0"/>
    </xf>
    <xf numFmtId="0" fontId="12" fillId="0" borderId="10" xfId="145" applyFont="1" applyBorder="1" applyAlignment="1" applyProtection="1">
      <alignment horizontal="center" vertical="center"/>
      <protection locked="0"/>
    </xf>
    <xf numFmtId="0" fontId="12" fillId="0" borderId="18" xfId="109" applyFont="1" applyBorder="1" applyAlignment="1" applyProtection="1">
      <alignment horizontal="center" vertical="center"/>
      <protection locked="0"/>
    </xf>
    <xf numFmtId="0" fontId="12" fillId="0" borderId="50" xfId="107" applyBorder="1" applyAlignment="1" applyProtection="1">
      <alignment horizontal="center" vertical="center" wrapText="1"/>
      <protection locked="0"/>
    </xf>
    <xf numFmtId="0" fontId="12" fillId="0" borderId="18" xfId="107" applyBorder="1" applyAlignment="1" applyProtection="1">
      <alignment horizontal="center" vertical="center" wrapText="1"/>
      <protection locked="0"/>
    </xf>
    <xf numFmtId="165" fontId="17" fillId="27" borderId="18" xfId="0" applyNumberFormat="1" applyFont="1" applyFill="1" applyBorder="1" applyAlignment="1">
      <alignment horizontal="center" vertical="center" wrapText="1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12" fillId="0" borderId="90" xfId="107" applyBorder="1" applyAlignment="1" applyProtection="1">
      <alignment horizontal="center" vertical="center" wrapText="1"/>
      <protection locked="0"/>
    </xf>
    <xf numFmtId="0" fontId="12" fillId="0" borderId="70" xfId="107" applyBorder="1" applyAlignment="1" applyProtection="1">
      <alignment horizontal="center" vertical="center" wrapText="1"/>
      <protection locked="0"/>
    </xf>
    <xf numFmtId="0" fontId="12" fillId="0" borderId="56" xfId="107" applyBorder="1" applyAlignment="1" applyProtection="1">
      <alignment horizontal="center" vertical="center" wrapText="1"/>
      <protection locked="0"/>
    </xf>
    <xf numFmtId="0" fontId="12" fillId="0" borderId="55" xfId="107" applyBorder="1" applyAlignment="1" applyProtection="1">
      <alignment horizontal="center" vertical="center" wrapText="1"/>
      <protection locked="0"/>
    </xf>
    <xf numFmtId="0" fontId="12" fillId="0" borderId="10" xfId="1156" applyBorder="1" applyAlignment="1" applyProtection="1">
      <alignment horizontal="center" vertical="center" wrapText="1"/>
      <protection locked="0"/>
    </xf>
    <xf numFmtId="165" fontId="16" fillId="0" borderId="50" xfId="0" applyNumberFormat="1" applyFont="1" applyBorder="1" applyAlignment="1">
      <alignment horizontal="center" vertical="center" wrapText="1"/>
    </xf>
    <xf numFmtId="1" fontId="17" fillId="26" borderId="51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7" fillId="0" borderId="113" xfId="107" applyFont="1" applyBorder="1" applyAlignment="1">
      <alignment horizontal="left"/>
    </xf>
    <xf numFmtId="0" fontId="44" fillId="39" borderId="12" xfId="0" applyFont="1" applyFill="1" applyBorder="1" applyAlignment="1">
      <alignment horizontal="left" vertical="center" wrapText="1"/>
    </xf>
    <xf numFmtId="0" fontId="44" fillId="35" borderId="12" xfId="0" applyFont="1" applyFill="1" applyBorder="1" applyAlignment="1">
      <alignment horizontal="left" vertical="center" wrapText="1"/>
    </xf>
    <xf numFmtId="0" fontId="9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49" fillId="0" borderId="30" xfId="0" applyFont="1" applyBorder="1" applyAlignment="1">
      <alignment horizontal="left" vertical="center" wrapText="1"/>
    </xf>
    <xf numFmtId="0" fontId="49" fillId="0" borderId="70" xfId="0" applyFont="1" applyBorder="1" applyAlignment="1">
      <alignment horizontal="left" vertical="center"/>
    </xf>
    <xf numFmtId="0" fontId="49" fillId="0" borderId="53" xfId="0" applyFont="1" applyBorder="1" applyAlignment="1">
      <alignment horizontal="left" vertical="center"/>
    </xf>
    <xf numFmtId="0" fontId="49" fillId="0" borderId="55" xfId="0" applyFont="1" applyBorder="1" applyAlignment="1">
      <alignment horizontal="left" vertical="center"/>
    </xf>
    <xf numFmtId="0" fontId="49" fillId="0" borderId="75" xfId="0" applyFont="1" applyBorder="1" applyAlignment="1">
      <alignment horizontal="left" vertical="center"/>
    </xf>
    <xf numFmtId="0" fontId="49" fillId="0" borderId="56" xfId="0" applyFont="1" applyBorder="1" applyAlignment="1">
      <alignment horizontal="left" vertical="center"/>
    </xf>
    <xf numFmtId="165" fontId="12" fillId="0" borderId="83" xfId="0" applyNumberFormat="1" applyFont="1" applyBorder="1" applyAlignment="1">
      <alignment horizontal="center" vertical="center" wrapText="1"/>
    </xf>
    <xf numFmtId="165" fontId="12" fillId="0" borderId="84" xfId="0" applyNumberFormat="1" applyFont="1" applyBorder="1" applyAlignment="1">
      <alignment horizontal="center" vertical="center" wrapText="1"/>
    </xf>
    <xf numFmtId="165" fontId="12" fillId="0" borderId="85" xfId="0" applyNumberFormat="1" applyFont="1" applyBorder="1" applyAlignment="1">
      <alignment horizontal="center" vertical="center" wrapText="1"/>
    </xf>
    <xf numFmtId="165" fontId="12" fillId="0" borderId="86" xfId="0" applyNumberFormat="1" applyFont="1" applyBorder="1" applyAlignment="1">
      <alignment horizontal="center" vertical="center" wrapText="1"/>
    </xf>
    <xf numFmtId="165" fontId="12" fillId="0" borderId="115" xfId="0" applyNumberFormat="1" applyFont="1" applyBorder="1" applyAlignment="1">
      <alignment horizontal="center" vertical="center" wrapText="1"/>
    </xf>
    <xf numFmtId="165" fontId="12" fillId="0" borderId="116" xfId="0" applyNumberFormat="1" applyFont="1" applyBorder="1" applyAlignment="1">
      <alignment horizontal="center" vertical="center" wrapText="1"/>
    </xf>
    <xf numFmtId="166" fontId="16" fillId="0" borderId="49" xfId="86" applyNumberFormat="1" applyFont="1" applyFill="1" applyBorder="1" applyAlignment="1" applyProtection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166" fontId="16" fillId="0" borderId="27" xfId="86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0" xfId="0" applyFont="1" applyAlignment="1" applyProtection="1">
      <alignment textRotation="90" wrapText="1"/>
      <protection locked="0"/>
    </xf>
    <xf numFmtId="0" fontId="0" fillId="0" borderId="0" xfId="0" applyAlignment="1" applyProtection="1">
      <alignment textRotation="90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65" fontId="16" fillId="0" borderId="83" xfId="0" applyNumberFormat="1" applyFont="1" applyBorder="1" applyAlignment="1">
      <alignment horizontal="center" vertical="center" wrapText="1"/>
    </xf>
    <xf numFmtId="165" fontId="16" fillId="0" borderId="84" xfId="0" applyNumberFormat="1" applyFont="1" applyBorder="1" applyAlignment="1">
      <alignment horizontal="center" vertical="center" wrapText="1"/>
    </xf>
    <xf numFmtId="165" fontId="16" fillId="0" borderId="85" xfId="0" applyNumberFormat="1" applyFont="1" applyBorder="1" applyAlignment="1">
      <alignment horizontal="center" vertical="center" wrapText="1"/>
    </xf>
    <xf numFmtId="165" fontId="16" fillId="0" borderId="86" xfId="0" applyNumberFormat="1" applyFont="1" applyBorder="1" applyAlignment="1">
      <alignment horizontal="center" vertical="center" wrapText="1"/>
    </xf>
    <xf numFmtId="165" fontId="16" fillId="0" borderId="87" xfId="0" applyNumberFormat="1" applyFont="1" applyBorder="1" applyAlignment="1">
      <alignment horizontal="center" vertical="center" wrapText="1"/>
    </xf>
    <xf numFmtId="165" fontId="16" fillId="0" borderId="88" xfId="0" applyNumberFormat="1" applyFont="1" applyBorder="1" applyAlignment="1">
      <alignment horizontal="center" vertical="center" wrapText="1"/>
    </xf>
    <xf numFmtId="165" fontId="17" fillId="0" borderId="83" xfId="0" applyNumberFormat="1" applyFont="1" applyBorder="1" applyAlignment="1">
      <alignment horizontal="center" vertical="center" wrapText="1"/>
    </xf>
    <xf numFmtId="165" fontId="17" fillId="0" borderId="84" xfId="0" applyNumberFormat="1" applyFont="1" applyBorder="1" applyAlignment="1">
      <alignment horizontal="center" vertical="center" wrapText="1"/>
    </xf>
    <xf numFmtId="165" fontId="17" fillId="0" borderId="85" xfId="0" applyNumberFormat="1" applyFont="1" applyBorder="1" applyAlignment="1">
      <alignment horizontal="center" vertical="center" wrapText="1"/>
    </xf>
    <xf numFmtId="165" fontId="17" fillId="0" borderId="86" xfId="0" applyNumberFormat="1" applyFont="1" applyBorder="1" applyAlignment="1">
      <alignment horizontal="center" vertical="center" wrapText="1"/>
    </xf>
    <xf numFmtId="165" fontId="17" fillId="0" borderId="127" xfId="0" applyNumberFormat="1" applyFont="1" applyBorder="1" applyAlignment="1">
      <alignment horizontal="center" vertical="center" wrapText="1"/>
    </xf>
    <xf numFmtId="165" fontId="17" fillId="0" borderId="128" xfId="0" applyNumberFormat="1" applyFont="1" applyBorder="1" applyAlignment="1">
      <alignment horizontal="center" vertical="center" wrapText="1"/>
    </xf>
    <xf numFmtId="165" fontId="17" fillId="0" borderId="87" xfId="0" applyNumberFormat="1" applyFont="1" applyBorder="1" applyAlignment="1">
      <alignment horizontal="center" vertical="center" wrapText="1"/>
    </xf>
    <xf numFmtId="165" fontId="17" fillId="0" borderId="88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" fontId="17" fillId="37" borderId="97" xfId="0" applyNumberFormat="1" applyFont="1" applyFill="1" applyBorder="1" applyAlignment="1">
      <alignment horizontal="center" vertical="center" wrapText="1"/>
    </xf>
    <xf numFmtId="1" fontId="17" fillId="37" borderId="93" xfId="0" applyNumberFormat="1" applyFont="1" applyFill="1" applyBorder="1" applyAlignment="1">
      <alignment horizontal="center" vertical="center" wrapText="1"/>
    </xf>
    <xf numFmtId="0" fontId="12" fillId="37" borderId="93" xfId="0" applyFont="1" applyFill="1" applyBorder="1" applyAlignment="1">
      <alignment horizontal="center" vertical="center" wrapText="1"/>
    </xf>
    <xf numFmtId="0" fontId="21" fillId="27" borderId="40" xfId="0" applyFont="1" applyFill="1" applyBorder="1" applyAlignment="1">
      <alignment horizontal="center" vertical="center" wrapText="1"/>
    </xf>
    <xf numFmtId="0" fontId="21" fillId="27" borderId="48" xfId="0" applyFont="1" applyFill="1" applyBorder="1" applyAlignment="1">
      <alignment horizontal="center" vertical="center" wrapText="1"/>
    </xf>
    <xf numFmtId="0" fontId="21" fillId="27" borderId="54" xfId="0" applyFont="1" applyFill="1" applyBorder="1" applyAlignment="1">
      <alignment horizontal="center" vertical="center" wrapText="1"/>
    </xf>
    <xf numFmtId="0" fontId="96" fillId="36" borderId="35" xfId="0" applyFont="1" applyFill="1" applyBorder="1" applyAlignment="1">
      <alignment horizontal="center" vertical="center"/>
    </xf>
    <xf numFmtId="0" fontId="96" fillId="36" borderId="105" xfId="0" applyFont="1" applyFill="1" applyBorder="1" applyAlignment="1">
      <alignment horizontal="center" vertical="center"/>
    </xf>
    <xf numFmtId="0" fontId="58" fillId="36" borderId="53" xfId="0" applyFont="1" applyFill="1" applyBorder="1" applyAlignment="1">
      <alignment vertical="center"/>
    </xf>
    <xf numFmtId="0" fontId="58" fillId="36" borderId="55" xfId="0" applyFont="1" applyFill="1" applyBorder="1" applyAlignment="1">
      <alignment vertical="center"/>
    </xf>
    <xf numFmtId="0" fontId="96" fillId="36" borderId="35" xfId="0" applyFont="1" applyFill="1" applyBorder="1" applyAlignment="1">
      <alignment horizontal="center" wrapText="1"/>
    </xf>
    <xf numFmtId="0" fontId="96" fillId="36" borderId="38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horizontal="center" wrapText="1"/>
    </xf>
    <xf numFmtId="0" fontId="58" fillId="36" borderId="0" xfId="0" applyFont="1" applyFill="1" applyAlignment="1">
      <alignment horizontal="center" wrapText="1"/>
    </xf>
    <xf numFmtId="0" fontId="96" fillId="36" borderId="105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wrapText="1"/>
    </xf>
    <xf numFmtId="0" fontId="58" fillId="36" borderId="55" xfId="0" applyFont="1" applyFill="1" applyBorder="1" applyAlignment="1">
      <alignment wrapText="1"/>
    </xf>
    <xf numFmtId="0" fontId="52" fillId="36" borderId="35" xfId="0" applyFont="1" applyFill="1" applyBorder="1" applyAlignment="1">
      <alignment horizontal="center" vertical="center" wrapText="1"/>
    </xf>
    <xf numFmtId="0" fontId="52" fillId="36" borderId="105" xfId="0" applyFont="1" applyFill="1" applyBorder="1" applyAlignment="1">
      <alignment horizontal="center" vertical="center" wrapText="1"/>
    </xf>
    <xf numFmtId="0" fontId="0" fillId="36" borderId="53" xfId="0" applyFill="1" applyBorder="1" applyAlignment="1">
      <alignment vertical="center" wrapText="1"/>
    </xf>
    <xf numFmtId="0" fontId="0" fillId="36" borderId="55" xfId="0" applyFill="1" applyBorder="1" applyAlignment="1">
      <alignment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1" fontId="22" fillId="0" borderId="40" xfId="0" applyNumberFormat="1" applyFont="1" applyBorder="1" applyAlignment="1">
      <alignment horizontal="center" vertical="center"/>
    </xf>
    <xf numFmtId="1" fontId="22" fillId="0" borderId="54" xfId="0" applyNumberFormat="1" applyFont="1" applyBorder="1" applyAlignment="1">
      <alignment horizontal="center" vertical="center"/>
    </xf>
    <xf numFmtId="164" fontId="22" fillId="0" borderId="40" xfId="0" applyNumberFormat="1" applyFont="1" applyBorder="1" applyAlignment="1" applyProtection="1">
      <alignment horizontal="center" vertical="center"/>
      <protection locked="0"/>
    </xf>
    <xf numFmtId="164" fontId="22" fillId="0" borderId="48" xfId="0" applyNumberFormat="1" applyFont="1" applyBorder="1" applyAlignment="1" applyProtection="1">
      <alignment horizontal="center" vertical="center"/>
      <protection locked="0"/>
    </xf>
    <xf numFmtId="164" fontId="22" fillId="0" borderId="54" xfId="0" applyNumberFormat="1" applyFont="1" applyBorder="1" applyAlignment="1" applyProtection="1">
      <alignment horizontal="center" vertical="center"/>
      <protection locked="0"/>
    </xf>
    <xf numFmtId="0" fontId="52" fillId="0" borderId="38" xfId="0" applyFont="1" applyBorder="1" applyAlignment="1">
      <alignment horizontal="center" vertical="center"/>
    </xf>
    <xf numFmtId="0" fontId="22" fillId="0" borderId="37" xfId="0" applyFont="1" applyBorder="1" applyAlignment="1">
      <alignment horizontal="right" vertical="top"/>
    </xf>
    <xf numFmtId="0" fontId="71" fillId="0" borderId="14" xfId="0" applyFont="1" applyBorder="1" applyAlignment="1">
      <alignment horizontal="right" vertical="top"/>
    </xf>
    <xf numFmtId="0" fontId="12" fillId="29" borderId="43" xfId="71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0" borderId="50" xfId="0" applyFont="1" applyBorder="1" applyAlignment="1" applyProtection="1">
      <alignment horizontal="center" vertical="center" wrapText="1"/>
      <protection locked="0"/>
    </xf>
    <xf numFmtId="0" fontId="17" fillId="0" borderId="0" xfId="107" applyFont="1" applyAlignment="1">
      <alignment horizontal="left" vertical="center"/>
    </xf>
    <xf numFmtId="0" fontId="12" fillId="0" borderId="98" xfId="107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/>
      <protection locked="0"/>
    </xf>
    <xf numFmtId="0" fontId="12" fillId="0" borderId="50" xfId="0" applyFont="1" applyBorder="1" applyAlignment="1" applyProtection="1">
      <alignment horizontal="center" vertical="center"/>
      <protection locked="0"/>
    </xf>
    <xf numFmtId="0" fontId="12" fillId="29" borderId="43" xfId="71" applyFont="1" applyFill="1" applyBorder="1" applyAlignment="1" applyProtection="1">
      <alignment horizontal="center" vertical="center"/>
      <protection locked="0"/>
    </xf>
    <xf numFmtId="0" fontId="12" fillId="0" borderId="32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29" borderId="11" xfId="107" applyFill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26" fillId="26" borderId="96" xfId="107" applyFont="1" applyFill="1" applyBorder="1" applyAlignment="1">
      <alignment vertical="center" wrapText="1"/>
    </xf>
    <xf numFmtId="0" fontId="26" fillId="26" borderId="95" xfId="107" applyFont="1" applyFill="1" applyBorder="1" applyAlignment="1">
      <alignment vertical="center" wrapText="1"/>
    </xf>
    <xf numFmtId="0" fontId="16" fillId="0" borderId="29" xfId="107" applyFont="1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2" fillId="0" borderId="32" xfId="107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16" fillId="0" borderId="90" xfId="107" applyFont="1" applyBorder="1" applyAlignment="1">
      <alignment horizontal="left" vertical="center" wrapText="1"/>
    </xf>
    <xf numFmtId="0" fontId="16" fillId="0" borderId="50" xfId="107" applyFont="1" applyBorder="1" applyAlignment="1">
      <alignment horizontal="left" vertical="center" wrapText="1"/>
    </xf>
    <xf numFmtId="0" fontId="12" fillId="0" borderId="55" xfId="107" applyBorder="1" applyAlignment="1">
      <alignment vertical="center" wrapText="1"/>
    </xf>
    <xf numFmtId="0" fontId="12" fillId="0" borderId="56" xfId="0" applyFont="1" applyBorder="1" applyAlignment="1">
      <alignment vertical="center" wrapText="1"/>
    </xf>
    <xf numFmtId="0" fontId="12" fillId="29" borderId="43" xfId="0" applyFont="1" applyFill="1" applyBorder="1" applyAlignment="1" applyProtection="1">
      <alignment horizontal="center" vertical="center"/>
      <protection locked="0"/>
    </xf>
    <xf numFmtId="0" fontId="12" fillId="29" borderId="21" xfId="0" applyFont="1" applyFill="1" applyBorder="1" applyAlignment="1" applyProtection="1">
      <alignment horizontal="center" vertical="center"/>
      <protection locked="0"/>
    </xf>
    <xf numFmtId="0" fontId="12" fillId="29" borderId="19" xfId="0" applyFont="1" applyFill="1" applyBorder="1" applyAlignment="1" applyProtection="1">
      <alignment horizontal="center" vertical="center"/>
      <protection locked="0"/>
    </xf>
    <xf numFmtId="0" fontId="58" fillId="0" borderId="32" xfId="107" applyFont="1" applyBorder="1" applyAlignment="1">
      <alignment vertical="center" wrapText="1"/>
    </xf>
    <xf numFmtId="0" fontId="58" fillId="0" borderId="42" xfId="0" applyFont="1" applyBorder="1" applyAlignment="1">
      <alignment vertical="center" wrapText="1"/>
    </xf>
    <xf numFmtId="0" fontId="12" fillId="0" borderId="55" xfId="0" applyFont="1" applyBorder="1" applyAlignment="1">
      <alignment vertical="center" wrapText="1"/>
    </xf>
    <xf numFmtId="0" fontId="12" fillId="0" borderId="41" xfId="107" applyBorder="1" applyAlignment="1">
      <alignment vertical="center" wrapText="1"/>
    </xf>
    <xf numFmtId="0" fontId="12" fillId="0" borderId="42" xfId="107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2" fontId="16" fillId="0" borderId="29" xfId="107" applyNumberFormat="1" applyFont="1" applyBorder="1" applyAlignment="1">
      <alignment horizontal="left" vertical="center" wrapText="1"/>
    </xf>
    <xf numFmtId="2" fontId="16" fillId="0" borderId="90" xfId="107" applyNumberFormat="1" applyFont="1" applyBorder="1" applyAlignment="1">
      <alignment horizontal="left" vertical="center" wrapText="1"/>
    </xf>
    <xf numFmtId="2" fontId="16" fillId="0" borderId="50" xfId="107" applyNumberFormat="1" applyFont="1" applyBorder="1" applyAlignment="1">
      <alignment horizontal="left" vertical="center" wrapText="1"/>
    </xf>
    <xf numFmtId="0" fontId="12" fillId="0" borderId="70" xfId="107" applyBorder="1" applyAlignment="1">
      <alignment vertical="center" wrapText="1"/>
    </xf>
    <xf numFmtId="0" fontId="44" fillId="0" borderId="0" xfId="107" applyFont="1" applyAlignment="1">
      <alignment horizontal="left" vertical="center"/>
    </xf>
    <xf numFmtId="0" fontId="16" fillId="27" borderId="64" xfId="107" applyFont="1" applyFill="1" applyBorder="1" applyAlignment="1">
      <alignment horizontal="left" vertical="center" wrapText="1"/>
    </xf>
    <xf numFmtId="0" fontId="16" fillId="27" borderId="65" xfId="107" applyFont="1" applyFill="1" applyBorder="1" applyAlignment="1">
      <alignment horizontal="left" vertical="center" wrapText="1"/>
    </xf>
    <xf numFmtId="0" fontId="16" fillId="27" borderId="59" xfId="107" applyFont="1" applyFill="1" applyBorder="1" applyAlignment="1">
      <alignment horizontal="left" vertical="center" wrapText="1"/>
    </xf>
    <xf numFmtId="2" fontId="16" fillId="0" borderId="36" xfId="107" applyNumberFormat="1" applyFont="1" applyBorder="1" applyAlignment="1">
      <alignment horizontal="left" vertical="center" wrapText="1"/>
    </xf>
    <xf numFmtId="0" fontId="12" fillId="0" borderId="32" xfId="107" applyBorder="1" applyAlignment="1">
      <alignment horizontal="left" vertical="center" wrapText="1"/>
    </xf>
    <xf numFmtId="0" fontId="12" fillId="0" borderId="89" xfId="107" applyBorder="1" applyAlignment="1">
      <alignment horizontal="left" vertical="center" wrapText="1"/>
    </xf>
    <xf numFmtId="0" fontId="12" fillId="26" borderId="0" xfId="107" applyFill="1" applyAlignment="1" applyProtection="1">
      <alignment horizontal="center" vertical="center"/>
      <protection locked="0"/>
    </xf>
    <xf numFmtId="0" fontId="23" fillId="0" borderId="0" xfId="107" applyFont="1" applyAlignment="1">
      <alignment horizontal="left" vertical="top" wrapText="1"/>
    </xf>
    <xf numFmtId="0" fontId="12" fillId="0" borderId="0" xfId="1156" applyAlignment="1">
      <alignment vertical="top" wrapText="1"/>
    </xf>
    <xf numFmtId="0" fontId="12" fillId="0" borderId="0" xfId="107" applyAlignment="1">
      <alignment vertical="top"/>
    </xf>
    <xf numFmtId="0" fontId="16" fillId="0" borderId="10" xfId="1144" applyFont="1" applyBorder="1" applyAlignment="1">
      <alignment vertical="center" wrapText="1"/>
    </xf>
    <xf numFmtId="0" fontId="12" fillId="0" borderId="0" xfId="107" applyAlignment="1">
      <alignment horizontal="center" vertical="center" wrapText="1"/>
    </xf>
    <xf numFmtId="0" fontId="12" fillId="29" borderId="43" xfId="107" applyFill="1" applyBorder="1" applyAlignment="1" applyProtection="1">
      <alignment horizontal="center" vertical="center" wrapText="1"/>
      <protection locked="0"/>
    </xf>
    <xf numFmtId="0" fontId="12" fillId="29" borderId="21" xfId="107" applyFill="1" applyBorder="1" applyAlignment="1" applyProtection="1">
      <alignment horizontal="center" vertical="center" wrapText="1"/>
      <protection locked="0"/>
    </xf>
    <xf numFmtId="0" fontId="12" fillId="29" borderId="19" xfId="107" applyFill="1" applyBorder="1" applyAlignment="1" applyProtection="1">
      <alignment horizontal="center" vertical="center" wrapText="1"/>
      <protection locked="0"/>
    </xf>
    <xf numFmtId="0" fontId="58" fillId="0" borderId="27" xfId="1144" applyBorder="1" applyAlignment="1">
      <alignment horizontal="center" vertical="center"/>
    </xf>
    <xf numFmtId="0" fontId="58" fillId="0" borderId="0" xfId="1144" applyAlignment="1">
      <alignment horizontal="center" vertical="center"/>
    </xf>
    <xf numFmtId="0" fontId="58" fillId="0" borderId="55" xfId="1144" applyBorder="1" applyAlignment="1">
      <alignment horizontal="center" vertical="center"/>
    </xf>
    <xf numFmtId="0" fontId="12" fillId="0" borderId="0" xfId="107" applyAlignment="1">
      <alignment wrapText="1"/>
    </xf>
    <xf numFmtId="0" fontId="0" fillId="0" borderId="0" xfId="0"/>
    <xf numFmtId="0" fontId="64" fillId="26" borderId="96" xfId="145" applyFont="1" applyFill="1" applyBorder="1" applyAlignment="1">
      <alignment vertical="center"/>
    </xf>
    <xf numFmtId="0" fontId="64" fillId="26" borderId="99" xfId="145" applyFont="1" applyFill="1" applyBorder="1" applyAlignment="1">
      <alignment vertical="center"/>
    </xf>
    <xf numFmtId="0" fontId="61" fillId="36" borderId="94" xfId="108" applyFont="1" applyFill="1" applyBorder="1" applyAlignment="1">
      <alignment vertical="center"/>
    </xf>
    <xf numFmtId="0" fontId="61" fillId="36" borderId="47" xfId="108" applyFont="1" applyFill="1" applyBorder="1" applyAlignment="1">
      <alignment vertical="center"/>
    </xf>
    <xf numFmtId="0" fontId="48" fillId="26" borderId="96" xfId="107" applyFont="1" applyFill="1" applyBorder="1" applyAlignment="1">
      <alignment vertical="center" wrapText="1"/>
    </xf>
    <xf numFmtId="0" fontId="48" fillId="26" borderId="99" xfId="107" applyFont="1" applyFill="1" applyBorder="1" applyAlignment="1">
      <alignment vertical="center" wrapText="1"/>
    </xf>
    <xf numFmtId="0" fontId="64" fillId="26" borderId="31" xfId="145" applyFont="1" applyFill="1" applyBorder="1" applyAlignment="1">
      <alignment horizontal="left" vertical="center"/>
    </xf>
    <xf numFmtId="0" fontId="49" fillId="26" borderId="99" xfId="0" applyFont="1" applyFill="1" applyBorder="1" applyAlignment="1">
      <alignment horizontal="left" vertical="center"/>
    </xf>
    <xf numFmtId="0" fontId="17" fillId="27" borderId="64" xfId="107" applyFont="1" applyFill="1" applyBorder="1" applyAlignment="1">
      <alignment horizontal="left" vertical="center" wrapText="1"/>
    </xf>
    <xf numFmtId="0" fontId="17" fillId="27" borderId="65" xfId="107" applyFont="1" applyFill="1" applyBorder="1" applyAlignment="1">
      <alignment horizontal="left" vertical="center"/>
    </xf>
    <xf numFmtId="0" fontId="12" fillId="27" borderId="65" xfId="0" applyFont="1" applyFill="1" applyBorder="1"/>
    <xf numFmtId="0" fontId="63" fillId="27" borderId="64" xfId="107" applyFont="1" applyFill="1" applyBorder="1" applyAlignment="1">
      <alignment horizontal="left" vertical="center" wrapText="1"/>
    </xf>
    <xf numFmtId="0" fontId="63" fillId="27" borderId="65" xfId="107" applyFont="1" applyFill="1" applyBorder="1" applyAlignment="1">
      <alignment horizontal="left" vertical="center"/>
    </xf>
    <xf numFmtId="0" fontId="61" fillId="27" borderId="65" xfId="0" applyFont="1" applyFill="1" applyBorder="1"/>
    <xf numFmtId="0" fontId="63" fillId="0" borderId="0" xfId="107" applyFont="1" applyAlignment="1">
      <alignment horizontal="left" vertical="center" wrapText="1"/>
    </xf>
    <xf numFmtId="0" fontId="63" fillId="0" borderId="0" xfId="107" applyFont="1" applyAlignment="1">
      <alignment horizontal="left" vertical="center"/>
    </xf>
    <xf numFmtId="0" fontId="64" fillId="0" borderId="40" xfId="1151" applyFont="1" applyBorder="1" applyAlignment="1">
      <alignment horizontal="center" vertical="center"/>
    </xf>
    <xf numFmtId="0" fontId="64" fillId="0" borderId="48" xfId="1151" applyFont="1" applyBorder="1" applyAlignment="1">
      <alignment horizontal="center" vertical="center"/>
    </xf>
    <xf numFmtId="0" fontId="64" fillId="0" borderId="54" xfId="1151" applyFont="1" applyBorder="1" applyAlignment="1">
      <alignment horizontal="center" vertical="center"/>
    </xf>
    <xf numFmtId="0" fontId="64" fillId="0" borderId="64" xfId="1151" applyFont="1" applyBorder="1" applyAlignment="1">
      <alignment horizontal="center" vertical="center"/>
    </xf>
    <xf numFmtId="0" fontId="64" fillId="0" borderId="65" xfId="1151" applyFont="1" applyBorder="1" applyAlignment="1">
      <alignment horizontal="center" vertical="center"/>
    </xf>
    <xf numFmtId="0" fontId="64" fillId="0" borderId="59" xfId="1151" applyFont="1" applyBorder="1" applyAlignment="1">
      <alignment horizontal="center" vertical="center"/>
    </xf>
    <xf numFmtId="0" fontId="90" fillId="27" borderId="64" xfId="1153" applyFont="1" applyFill="1" applyBorder="1" applyAlignment="1">
      <alignment horizontal="center" vertical="center"/>
    </xf>
    <xf numFmtId="0" fontId="90" fillId="27" borderId="65" xfId="1153" applyFont="1" applyFill="1" applyBorder="1" applyAlignment="1">
      <alignment horizontal="center" vertical="center"/>
    </xf>
    <xf numFmtId="0" fontId="90" fillId="27" borderId="59" xfId="1153" applyFont="1" applyFill="1" applyBorder="1" applyAlignment="1">
      <alignment horizontal="center" vertical="center"/>
    </xf>
    <xf numFmtId="0" fontId="57" fillId="26" borderId="10" xfId="1154" applyFont="1" applyFill="1" applyBorder="1" applyAlignment="1">
      <alignment horizontal="center"/>
    </xf>
    <xf numFmtId="0" fontId="85" fillId="26" borderId="91" xfId="1154" applyFont="1" applyFill="1" applyBorder="1" applyAlignment="1">
      <alignment horizontal="center" vertical="center"/>
    </xf>
    <xf numFmtId="0" fontId="85" fillId="26" borderId="38" xfId="1154" applyFont="1" applyFill="1" applyBorder="1" applyAlignment="1">
      <alignment horizontal="center" vertical="center"/>
    </xf>
    <xf numFmtId="0" fontId="85" fillId="26" borderId="92" xfId="1154" applyFont="1" applyFill="1" applyBorder="1" applyAlignment="1">
      <alignment horizontal="center" vertical="center"/>
    </xf>
    <xf numFmtId="0" fontId="85" fillId="26" borderId="100" xfId="1154" applyFont="1" applyFill="1" applyBorder="1" applyAlignment="1">
      <alignment horizontal="center" vertical="center"/>
    </xf>
    <xf numFmtId="0" fontId="85" fillId="26" borderId="113" xfId="1154" applyFont="1" applyFill="1" applyBorder="1" applyAlignment="1">
      <alignment horizontal="center" vertical="center"/>
    </xf>
    <xf numFmtId="0" fontId="85" fillId="26" borderId="114" xfId="1154" applyFont="1" applyFill="1" applyBorder="1" applyAlignment="1">
      <alignment horizontal="center" vertical="center"/>
    </xf>
    <xf numFmtId="0" fontId="64" fillId="26" borderId="0" xfId="1154" applyFont="1" applyFill="1" applyAlignment="1">
      <alignment horizontal="center"/>
    </xf>
    <xf numFmtId="0" fontId="47" fillId="26" borderId="0" xfId="1154" applyFont="1" applyFill="1" applyAlignment="1">
      <alignment horizontal="center"/>
    </xf>
    <xf numFmtId="0" fontId="64" fillId="27" borderId="64" xfId="109" applyFont="1" applyFill="1" applyBorder="1" applyAlignment="1">
      <alignment horizontal="center" vertical="center"/>
    </xf>
    <xf numFmtId="0" fontId="64" fillId="27" borderId="65" xfId="109" applyFont="1" applyFill="1" applyBorder="1" applyAlignment="1">
      <alignment horizontal="center" vertical="center"/>
    </xf>
    <xf numFmtId="0" fontId="64" fillId="27" borderId="59" xfId="109" applyFont="1" applyFill="1" applyBorder="1" applyAlignment="1">
      <alignment horizontal="center" vertical="center"/>
    </xf>
    <xf numFmtId="0" fontId="47" fillId="27" borderId="94" xfId="59" applyFont="1" applyFill="1" applyBorder="1" applyAlignment="1" applyProtection="1">
      <alignment horizontal="center" vertical="center"/>
    </xf>
    <xf numFmtId="0" fontId="47" fillId="27" borderId="44" xfId="59" applyFont="1" applyFill="1" applyBorder="1" applyAlignment="1" applyProtection="1">
      <alignment horizontal="center" vertical="center"/>
    </xf>
    <xf numFmtId="0" fontId="47" fillId="27" borderId="46" xfId="59" applyFont="1" applyFill="1" applyBorder="1" applyAlignment="1" applyProtection="1">
      <alignment horizontal="center" vertical="center"/>
    </xf>
    <xf numFmtId="0" fontId="60" fillId="29" borderId="11" xfId="69" applyFont="1" applyFill="1" applyBorder="1" applyAlignment="1" applyProtection="1">
      <alignment horizontal="center" vertical="center"/>
      <protection locked="0"/>
    </xf>
    <xf numFmtId="0" fontId="60" fillId="29" borderId="46" xfId="69" applyFont="1" applyFill="1" applyBorder="1" applyAlignment="1" applyProtection="1">
      <alignment horizontal="center" vertical="center"/>
      <protection locked="0"/>
    </xf>
    <xf numFmtId="0" fontId="12" fillId="0" borderId="10" xfId="107" applyBorder="1" applyAlignment="1">
      <alignment horizontal="left" vertical="center" wrapText="1"/>
    </xf>
    <xf numFmtId="0" fontId="16" fillId="27" borderId="40" xfId="107" applyFont="1" applyFill="1" applyBorder="1" applyAlignment="1">
      <alignment horizontal="center" vertical="center" wrapText="1"/>
    </xf>
    <xf numFmtId="0" fontId="16" fillId="27" borderId="48" xfId="107" applyFont="1" applyFill="1" applyBorder="1" applyAlignment="1">
      <alignment horizontal="center" vertical="center" wrapText="1"/>
    </xf>
    <xf numFmtId="0" fontId="16" fillId="27" borderId="54" xfId="107" applyFont="1" applyFill="1" applyBorder="1" applyAlignment="1">
      <alignment horizontal="center" vertical="center" wrapText="1"/>
    </xf>
    <xf numFmtId="0" fontId="12" fillId="0" borderId="16" xfId="107" applyBorder="1" applyAlignment="1">
      <alignment horizontal="center" vertical="center" wrapText="1"/>
    </xf>
    <xf numFmtId="0" fontId="12" fillId="0" borderId="17" xfId="107" applyBorder="1" applyAlignment="1">
      <alignment horizontal="center" vertical="center" wrapText="1"/>
    </xf>
    <xf numFmtId="0" fontId="47" fillId="29" borderId="43" xfId="7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 wrapText="1"/>
    </xf>
    <xf numFmtId="0" fontId="12" fillId="0" borderId="11" xfId="107" applyBorder="1" applyAlignment="1">
      <alignment horizontal="center" vertical="center" wrapText="1"/>
    </xf>
    <xf numFmtId="0" fontId="12" fillId="0" borderId="24" xfId="107" applyBorder="1" applyAlignment="1">
      <alignment horizontal="center" vertical="center" wrapText="1"/>
    </xf>
    <xf numFmtId="0" fontId="12" fillId="0" borderId="31" xfId="107" applyBorder="1" applyAlignment="1">
      <alignment horizontal="center" vertical="center" wrapText="1"/>
    </xf>
    <xf numFmtId="0" fontId="12" fillId="29" borderId="19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16" fillId="27" borderId="64" xfId="107" applyFont="1" applyFill="1" applyBorder="1" applyAlignment="1">
      <alignment horizontal="center" vertical="center"/>
    </xf>
    <xf numFmtId="0" fontId="16" fillId="27" borderId="65" xfId="107" applyFont="1" applyFill="1" applyBorder="1" applyAlignment="1">
      <alignment horizontal="center" vertical="center"/>
    </xf>
    <xf numFmtId="0" fontId="16" fillId="28" borderId="18" xfId="107" applyFont="1" applyFill="1" applyBorder="1" applyAlignment="1">
      <alignment horizontal="center" vertical="center"/>
    </xf>
    <xf numFmtId="0" fontId="16" fillId="28" borderId="10" xfId="107" applyFont="1" applyFill="1" applyBorder="1" applyAlignment="1">
      <alignment horizontal="center" vertical="center"/>
    </xf>
    <xf numFmtId="0" fontId="16" fillId="28" borderId="11" xfId="107" applyFont="1" applyFill="1" applyBorder="1" applyAlignment="1">
      <alignment horizontal="center" vertical="center"/>
    </xf>
    <xf numFmtId="0" fontId="17" fillId="0" borderId="0" xfId="1156" applyFont="1" applyAlignment="1">
      <alignment horizontal="left" vertical="center"/>
    </xf>
    <xf numFmtId="0" fontId="12" fillId="0" borderId="0" xfId="107" applyAlignment="1">
      <alignment horizontal="left" vertical="center"/>
    </xf>
    <xf numFmtId="0" fontId="12" fillId="0" borderId="98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6" fillId="0" borderId="77" xfId="107" applyFont="1" applyBorder="1" applyAlignment="1">
      <alignment vertical="center" wrapText="1"/>
    </xf>
    <xf numFmtId="0" fontId="16" fillId="0" borderId="77" xfId="0" applyFont="1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37" borderId="109" xfId="0" applyFont="1" applyFill="1" applyBorder="1" applyAlignment="1">
      <alignment horizontal="center" vertical="center" wrapText="1"/>
    </xf>
    <xf numFmtId="0" fontId="12" fillId="37" borderId="110" xfId="0" applyFont="1" applyFill="1" applyBorder="1" applyAlignment="1">
      <alignment horizontal="center" vertical="center" wrapText="1"/>
    </xf>
    <xf numFmtId="0" fontId="12" fillId="37" borderId="111" xfId="0" applyFont="1" applyFill="1" applyBorder="1" applyAlignment="1">
      <alignment horizontal="center" vertical="center" wrapText="1"/>
    </xf>
    <xf numFmtId="0" fontId="12" fillId="0" borderId="29" xfId="1156" applyBorder="1" applyAlignment="1">
      <alignment horizontal="left" vertical="center" wrapText="1"/>
    </xf>
    <xf numFmtId="0" fontId="12" fillId="0" borderId="50" xfId="1156" applyBorder="1" applyAlignment="1">
      <alignment horizontal="left" vertical="center" wrapText="1"/>
    </xf>
    <xf numFmtId="0" fontId="16" fillId="28" borderId="91" xfId="107" applyFont="1" applyFill="1" applyBorder="1" applyAlignment="1">
      <alignment vertical="center" wrapText="1"/>
    </xf>
    <xf numFmtId="0" fontId="0" fillId="0" borderId="105" xfId="0" applyBorder="1" applyAlignment="1">
      <alignment vertical="center" wrapText="1"/>
    </xf>
    <xf numFmtId="0" fontId="16" fillId="0" borderId="15" xfId="107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/>
    </xf>
    <xf numFmtId="0" fontId="16" fillId="0" borderId="58" xfId="107" applyFont="1" applyBorder="1" applyAlignment="1">
      <alignment vertical="center" wrapText="1"/>
    </xf>
    <xf numFmtId="0" fontId="16" fillId="0" borderId="28" xfId="107" applyFont="1" applyBorder="1" applyAlignment="1">
      <alignment vertical="center" wrapText="1"/>
    </xf>
    <xf numFmtId="0" fontId="12" fillId="29" borderId="43" xfId="0" applyFont="1" applyFill="1" applyBorder="1" applyAlignment="1">
      <alignment horizontal="center" vertical="center" wrapText="1"/>
    </xf>
    <xf numFmtId="0" fontId="12" fillId="29" borderId="21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horizontal="center" vertical="center" wrapText="1"/>
    </xf>
    <xf numFmtId="0" fontId="23" fillId="0" borderId="29" xfId="1156" applyFont="1" applyBorder="1" applyAlignment="1">
      <alignment horizontal="left" vertical="center" wrapText="1"/>
    </xf>
    <xf numFmtId="0" fontId="23" fillId="0" borderId="50" xfId="1156" applyFont="1" applyBorder="1" applyAlignment="1">
      <alignment horizontal="left" vertical="center" wrapText="1"/>
    </xf>
    <xf numFmtId="0" fontId="16" fillId="0" borderId="34" xfId="107" applyFont="1" applyBorder="1" applyAlignment="1">
      <alignment vertical="center" wrapText="1"/>
    </xf>
    <xf numFmtId="0" fontId="16" fillId="0" borderId="21" xfId="107" applyFont="1" applyBorder="1" applyAlignment="1">
      <alignment vertical="center" wrapText="1"/>
    </xf>
    <xf numFmtId="0" fontId="16" fillId="0" borderId="0" xfId="107" applyFont="1" applyAlignment="1">
      <alignment horizontal="left" vertical="center"/>
    </xf>
    <xf numFmtId="0" fontId="64" fillId="0" borderId="40" xfId="1146" applyFont="1" applyBorder="1" applyAlignment="1">
      <alignment horizontal="center" vertical="center"/>
    </xf>
    <xf numFmtId="0" fontId="64" fillId="0" borderId="48" xfId="1146" applyFont="1" applyBorder="1" applyAlignment="1">
      <alignment horizontal="center" vertical="center"/>
    </xf>
    <xf numFmtId="0" fontId="64" fillId="0" borderId="54" xfId="1146" applyFont="1" applyBorder="1" applyAlignment="1">
      <alignment horizontal="center" vertical="center"/>
    </xf>
    <xf numFmtId="0" fontId="16" fillId="0" borderId="10" xfId="85" applyFont="1" applyBorder="1" applyAlignment="1" applyProtection="1">
      <alignment vertical="center"/>
    </xf>
  </cellXfs>
  <cellStyles count="1157">
    <cellStyle name="20 % - Akzent2 2" xfId="1" xr:uid="{00000000-0005-0000-0000-000001000000}"/>
    <cellStyle name="20 % - Akzent2 2 2" xfId="2" xr:uid="{00000000-0005-0000-0000-000002000000}"/>
    <cellStyle name="20% - Akzent1" xfId="3" xr:uid="{00000000-0005-0000-0000-000003000000}"/>
    <cellStyle name="20% - Akzent1 2" xfId="4" xr:uid="{00000000-0005-0000-0000-000004000000}"/>
    <cellStyle name="20% - Akzent1 3" xfId="5" xr:uid="{00000000-0005-0000-0000-000005000000}"/>
    <cellStyle name="20% - Akzent2" xfId="146" xr:uid="{00000000-0005-0000-0000-000006000000}"/>
    <cellStyle name="20% - Akzent2 2" xfId="6" xr:uid="{00000000-0005-0000-0000-000007000000}"/>
    <cellStyle name="20% - Akzent2 2 2" xfId="7" xr:uid="{00000000-0005-0000-0000-000008000000}"/>
    <cellStyle name="20% - Akzent2 2 3" xfId="8" xr:uid="{00000000-0005-0000-0000-000009000000}"/>
    <cellStyle name="20% - Akzent2 3" xfId="9" xr:uid="{00000000-0005-0000-0000-00000A000000}"/>
    <cellStyle name="20% - Akzent2 4" xfId="1153" xr:uid="{14FA9DC4-E2C2-4AF0-97BF-BECE652A2599}"/>
    <cellStyle name="20% - Akzent3" xfId="10" xr:uid="{00000000-0005-0000-0000-00000B000000}"/>
    <cellStyle name="20% - Akzent3 2" xfId="11" xr:uid="{00000000-0005-0000-0000-00000C000000}"/>
    <cellStyle name="20% - Akzent3 3" xfId="12" xr:uid="{00000000-0005-0000-0000-00000D000000}"/>
    <cellStyle name="20% - Akzent4" xfId="13" xr:uid="{00000000-0005-0000-0000-00000E000000}"/>
    <cellStyle name="20% - Akzent4 2" xfId="14" xr:uid="{00000000-0005-0000-0000-00000F000000}"/>
    <cellStyle name="20% - Akzent4 3" xfId="15" xr:uid="{00000000-0005-0000-0000-000010000000}"/>
    <cellStyle name="20% - Akzent5" xfId="16" xr:uid="{00000000-0005-0000-0000-000011000000}"/>
    <cellStyle name="20% - Akzent5 2" xfId="17" xr:uid="{00000000-0005-0000-0000-000012000000}"/>
    <cellStyle name="20% - Akzent5 3" xfId="18" xr:uid="{00000000-0005-0000-0000-000013000000}"/>
    <cellStyle name="20% - Akzent6" xfId="19" xr:uid="{00000000-0005-0000-0000-000014000000}"/>
    <cellStyle name="20% - Akzent6 2" xfId="20" xr:uid="{00000000-0005-0000-0000-000015000000}"/>
    <cellStyle name="20% - Akzent6 3" xfId="21" xr:uid="{00000000-0005-0000-0000-000016000000}"/>
    <cellStyle name="40% - Akzent1" xfId="22" xr:uid="{00000000-0005-0000-0000-000017000000}"/>
    <cellStyle name="40% - Akzent1 2" xfId="23" xr:uid="{00000000-0005-0000-0000-000018000000}"/>
    <cellStyle name="40% - Akzent1 3" xfId="24" xr:uid="{00000000-0005-0000-0000-000019000000}"/>
    <cellStyle name="40% - Akzent2" xfId="25" xr:uid="{00000000-0005-0000-0000-00001A000000}"/>
    <cellStyle name="40% - Akzent2 2" xfId="26" xr:uid="{00000000-0005-0000-0000-00001B000000}"/>
    <cellStyle name="40% - Akzent2 3" xfId="27" xr:uid="{00000000-0005-0000-0000-00001C000000}"/>
    <cellStyle name="40% - Akzent3" xfId="28" xr:uid="{00000000-0005-0000-0000-00001D000000}"/>
    <cellStyle name="40% - Akzent3 2" xfId="29" xr:uid="{00000000-0005-0000-0000-00001E000000}"/>
    <cellStyle name="40% - Akzent3 3" xfId="30" xr:uid="{00000000-0005-0000-0000-00001F000000}"/>
    <cellStyle name="40% - Akzent4" xfId="31" xr:uid="{00000000-0005-0000-0000-000020000000}"/>
    <cellStyle name="40% - Akzent4 2" xfId="32" xr:uid="{00000000-0005-0000-0000-000021000000}"/>
    <cellStyle name="40% - Akzent4 3" xfId="33" xr:uid="{00000000-0005-0000-0000-000022000000}"/>
    <cellStyle name="40% - Akzent5" xfId="34" xr:uid="{00000000-0005-0000-0000-000023000000}"/>
    <cellStyle name="40% - Akzent5 2" xfId="35" xr:uid="{00000000-0005-0000-0000-000024000000}"/>
    <cellStyle name="40% - Akzent5 3" xfId="36" xr:uid="{00000000-0005-0000-0000-000025000000}"/>
    <cellStyle name="40% - Akzent6" xfId="37" xr:uid="{00000000-0005-0000-0000-000026000000}"/>
    <cellStyle name="40% - Akzent6 2" xfId="38" xr:uid="{00000000-0005-0000-0000-000027000000}"/>
    <cellStyle name="40% - Akzent6 3" xfId="39" xr:uid="{00000000-0005-0000-0000-000028000000}"/>
    <cellStyle name="60% - Akzent1" xfId="40" xr:uid="{00000000-0005-0000-0000-000029000000}"/>
    <cellStyle name="60% - Akzent2" xfId="41" xr:uid="{00000000-0005-0000-0000-00002A000000}"/>
    <cellStyle name="60% - Akzent3" xfId="42" xr:uid="{00000000-0005-0000-0000-00002B000000}"/>
    <cellStyle name="60% - Akzent4" xfId="43" xr:uid="{00000000-0005-0000-0000-00002C000000}"/>
    <cellStyle name="60% - Akzent5" xfId="44" xr:uid="{00000000-0005-0000-0000-00002D000000}"/>
    <cellStyle name="60% - Akzent6" xfId="45" xr:uid="{00000000-0005-0000-0000-00002E000000}"/>
    <cellStyle name="Akzent1" xfId="46" xr:uid="{00000000-0005-0000-0000-00002F000000}"/>
    <cellStyle name="Akzent1 2" xfId="47" xr:uid="{00000000-0005-0000-0000-000030000000}"/>
    <cellStyle name="Akzent1 3" xfId="633" xr:uid="{00000000-0005-0000-0000-000031000000}"/>
    <cellStyle name="Akzent2" xfId="48" xr:uid="{00000000-0005-0000-0000-000032000000}"/>
    <cellStyle name="Akzent2 2" xfId="49" xr:uid="{00000000-0005-0000-0000-000033000000}"/>
    <cellStyle name="Akzent2 3" xfId="634" xr:uid="{00000000-0005-0000-0000-000034000000}"/>
    <cellStyle name="Akzent3" xfId="50" xr:uid="{00000000-0005-0000-0000-000035000000}"/>
    <cellStyle name="Akzent3 2" xfId="51" xr:uid="{00000000-0005-0000-0000-000036000000}"/>
    <cellStyle name="Akzent3 3" xfId="635" xr:uid="{00000000-0005-0000-0000-000037000000}"/>
    <cellStyle name="Akzent4" xfId="52" xr:uid="{00000000-0005-0000-0000-000038000000}"/>
    <cellStyle name="Akzent4 2" xfId="53" xr:uid="{00000000-0005-0000-0000-000039000000}"/>
    <cellStyle name="Akzent4 3" xfId="636" xr:uid="{00000000-0005-0000-0000-00003A000000}"/>
    <cellStyle name="Akzent5" xfId="54" xr:uid="{00000000-0005-0000-0000-00003B000000}"/>
    <cellStyle name="Akzent5 2" xfId="55" xr:uid="{00000000-0005-0000-0000-00003C000000}"/>
    <cellStyle name="Akzent5 3" xfId="637" xr:uid="{00000000-0005-0000-0000-00003D000000}"/>
    <cellStyle name="Akzent6" xfId="56" xr:uid="{00000000-0005-0000-0000-00003E000000}"/>
    <cellStyle name="Akzent6 2" xfId="57" xr:uid="{00000000-0005-0000-0000-00003F000000}"/>
    <cellStyle name="Akzent6 3" xfId="638" xr:uid="{00000000-0005-0000-0000-000040000000}"/>
    <cellStyle name="Ausgabe" xfId="58" xr:uid="{00000000-0005-0000-0000-000041000000}"/>
    <cellStyle name="Ausgabe 2" xfId="59" xr:uid="{00000000-0005-0000-0000-000042000000}"/>
    <cellStyle name="Ausgabe 3" xfId="60" xr:uid="{00000000-0005-0000-0000-000043000000}"/>
    <cellStyle name="Ausgabe 4" xfId="639" xr:uid="{00000000-0005-0000-0000-000044000000}"/>
    <cellStyle name="Berechnung" xfId="61" xr:uid="{00000000-0005-0000-0000-000045000000}"/>
    <cellStyle name="Berechnung 2" xfId="62" xr:uid="{00000000-0005-0000-0000-000046000000}"/>
    <cellStyle name="Berechnung 3" xfId="640" xr:uid="{00000000-0005-0000-0000-000047000000}"/>
    <cellStyle name="Dezimal 2" xfId="63" xr:uid="{00000000-0005-0000-0000-000048000000}"/>
    <cellStyle name="Dezimal 2 10" xfId="898" xr:uid="{00000000-0005-0000-0000-000049000000}"/>
    <cellStyle name="Dezimal 2 2" xfId="64" xr:uid="{00000000-0005-0000-0000-00004A000000}"/>
    <cellStyle name="Dezimal 2 2 2" xfId="65" xr:uid="{00000000-0005-0000-0000-00004B000000}"/>
    <cellStyle name="Dezimal 2 2 2 2" xfId="149" xr:uid="{00000000-0005-0000-0000-00004C000000}"/>
    <cellStyle name="Dezimal 2 2 2 2 2" xfId="230" xr:uid="{00000000-0005-0000-0000-00004D000000}"/>
    <cellStyle name="Dezimal 2 2 2 2 2 2" xfId="593" xr:uid="{00000000-0005-0000-0000-00004E000000}"/>
    <cellStyle name="Dezimal 2 2 2 2 2 3" xfId="860" xr:uid="{00000000-0005-0000-0000-00004F000000}"/>
    <cellStyle name="Dezimal 2 2 2 2 2 4" xfId="1104" xr:uid="{00000000-0005-0000-0000-000050000000}"/>
    <cellStyle name="Dezimal 2 2 2 2 3" xfId="351" xr:uid="{00000000-0005-0000-0000-000051000000}"/>
    <cellStyle name="Dezimal 2 2 2 2 4" xfId="472" xr:uid="{00000000-0005-0000-0000-000052000000}"/>
    <cellStyle name="Dezimal 2 2 2 2 5" xfId="739" xr:uid="{00000000-0005-0000-0000-000053000000}"/>
    <cellStyle name="Dezimal 2 2 2 2 6" xfId="983" xr:uid="{00000000-0005-0000-0000-000054000000}"/>
    <cellStyle name="Dezimal 2 2 2 3" xfId="187" xr:uid="{00000000-0005-0000-0000-000055000000}"/>
    <cellStyle name="Dezimal 2 2 2 3 2" xfId="310" xr:uid="{00000000-0005-0000-0000-000056000000}"/>
    <cellStyle name="Dezimal 2 2 2 3 2 2" xfId="552" xr:uid="{00000000-0005-0000-0000-000057000000}"/>
    <cellStyle name="Dezimal 2 2 2 3 2 3" xfId="819" xr:uid="{00000000-0005-0000-0000-000058000000}"/>
    <cellStyle name="Dezimal 2 2 2 3 2 4" xfId="1063" xr:uid="{00000000-0005-0000-0000-000059000000}"/>
    <cellStyle name="Dezimal 2 2 2 3 3" xfId="431" xr:uid="{00000000-0005-0000-0000-00005A000000}"/>
    <cellStyle name="Dezimal 2 2 2 3 4" xfId="698" xr:uid="{00000000-0005-0000-0000-00005B000000}"/>
    <cellStyle name="Dezimal 2 2 2 3 5" xfId="942" xr:uid="{00000000-0005-0000-0000-00005C000000}"/>
    <cellStyle name="Dezimal 2 2 2 4" xfId="270" xr:uid="{00000000-0005-0000-0000-00005D000000}"/>
    <cellStyle name="Dezimal 2 2 2 4 2" xfId="512" xr:uid="{00000000-0005-0000-0000-00005E000000}"/>
    <cellStyle name="Dezimal 2 2 2 4 3" xfId="779" xr:uid="{00000000-0005-0000-0000-00005F000000}"/>
    <cellStyle name="Dezimal 2 2 2 4 4" xfId="1023" xr:uid="{00000000-0005-0000-0000-000060000000}"/>
    <cellStyle name="Dezimal 2 2 2 5" xfId="391" xr:uid="{00000000-0005-0000-0000-000061000000}"/>
    <cellStyle name="Dezimal 2 2 2 6" xfId="643" xr:uid="{00000000-0005-0000-0000-000062000000}"/>
    <cellStyle name="Dezimal 2 2 2 7" xfId="900" xr:uid="{00000000-0005-0000-0000-000063000000}"/>
    <cellStyle name="Dezimal 2 2 3" xfId="148" xr:uid="{00000000-0005-0000-0000-000064000000}"/>
    <cellStyle name="Dezimal 2 2 3 2" xfId="229" xr:uid="{00000000-0005-0000-0000-000065000000}"/>
    <cellStyle name="Dezimal 2 2 3 2 2" xfId="592" xr:uid="{00000000-0005-0000-0000-000066000000}"/>
    <cellStyle name="Dezimal 2 2 3 2 3" xfId="859" xr:uid="{00000000-0005-0000-0000-000067000000}"/>
    <cellStyle name="Dezimal 2 2 3 2 4" xfId="1103" xr:uid="{00000000-0005-0000-0000-000068000000}"/>
    <cellStyle name="Dezimal 2 2 3 3" xfId="350" xr:uid="{00000000-0005-0000-0000-000069000000}"/>
    <cellStyle name="Dezimal 2 2 3 4" xfId="471" xr:uid="{00000000-0005-0000-0000-00006A000000}"/>
    <cellStyle name="Dezimal 2 2 3 5" xfId="738" xr:uid="{00000000-0005-0000-0000-00006B000000}"/>
    <cellStyle name="Dezimal 2 2 3 6" xfId="982" xr:uid="{00000000-0005-0000-0000-00006C000000}"/>
    <cellStyle name="Dezimal 2 2 4" xfId="188" xr:uid="{00000000-0005-0000-0000-00006D000000}"/>
    <cellStyle name="Dezimal 2 2 4 2" xfId="309" xr:uid="{00000000-0005-0000-0000-00006E000000}"/>
    <cellStyle name="Dezimal 2 2 4 2 2" xfId="551" xr:uid="{00000000-0005-0000-0000-00006F000000}"/>
    <cellStyle name="Dezimal 2 2 4 2 3" xfId="818" xr:uid="{00000000-0005-0000-0000-000070000000}"/>
    <cellStyle name="Dezimal 2 2 4 2 4" xfId="1062" xr:uid="{00000000-0005-0000-0000-000071000000}"/>
    <cellStyle name="Dezimal 2 2 4 3" xfId="430" xr:uid="{00000000-0005-0000-0000-000072000000}"/>
    <cellStyle name="Dezimal 2 2 4 4" xfId="697" xr:uid="{00000000-0005-0000-0000-000073000000}"/>
    <cellStyle name="Dezimal 2 2 4 5" xfId="941" xr:uid="{00000000-0005-0000-0000-000074000000}"/>
    <cellStyle name="Dezimal 2 2 5" xfId="269" xr:uid="{00000000-0005-0000-0000-000075000000}"/>
    <cellStyle name="Dezimal 2 2 5 2" xfId="511" xr:uid="{00000000-0005-0000-0000-000076000000}"/>
    <cellStyle name="Dezimal 2 2 5 3" xfId="778" xr:uid="{00000000-0005-0000-0000-000077000000}"/>
    <cellStyle name="Dezimal 2 2 5 4" xfId="1022" xr:uid="{00000000-0005-0000-0000-000078000000}"/>
    <cellStyle name="Dezimal 2 2 6" xfId="390" xr:uid="{00000000-0005-0000-0000-000079000000}"/>
    <cellStyle name="Dezimal 2 2 7" xfId="642" xr:uid="{00000000-0005-0000-0000-00007A000000}"/>
    <cellStyle name="Dezimal 2 2 8" xfId="899" xr:uid="{00000000-0005-0000-0000-00007B000000}"/>
    <cellStyle name="Dezimal 2 3" xfId="66" xr:uid="{00000000-0005-0000-0000-00007C000000}"/>
    <cellStyle name="Dezimal 2 3 2" xfId="150" xr:uid="{00000000-0005-0000-0000-00007D000000}"/>
    <cellStyle name="Dezimal 2 3 2 2" xfId="231" xr:uid="{00000000-0005-0000-0000-00007E000000}"/>
    <cellStyle name="Dezimal 2 3 2 2 2" xfId="594" xr:uid="{00000000-0005-0000-0000-00007F000000}"/>
    <cellStyle name="Dezimal 2 3 2 2 3" xfId="861" xr:uid="{00000000-0005-0000-0000-000080000000}"/>
    <cellStyle name="Dezimal 2 3 2 2 4" xfId="1105" xr:uid="{00000000-0005-0000-0000-000081000000}"/>
    <cellStyle name="Dezimal 2 3 2 3" xfId="352" xr:uid="{00000000-0005-0000-0000-000082000000}"/>
    <cellStyle name="Dezimal 2 3 2 4" xfId="473" xr:uid="{00000000-0005-0000-0000-000083000000}"/>
    <cellStyle name="Dezimal 2 3 2 5" xfId="740" xr:uid="{00000000-0005-0000-0000-000084000000}"/>
    <cellStyle name="Dezimal 2 3 2 6" xfId="984" xr:uid="{00000000-0005-0000-0000-000085000000}"/>
    <cellStyle name="Dezimal 2 3 3" xfId="189" xr:uid="{00000000-0005-0000-0000-000086000000}"/>
    <cellStyle name="Dezimal 2 3 3 2" xfId="311" xr:uid="{00000000-0005-0000-0000-000087000000}"/>
    <cellStyle name="Dezimal 2 3 3 2 2" xfId="553" xr:uid="{00000000-0005-0000-0000-000088000000}"/>
    <cellStyle name="Dezimal 2 3 3 2 3" xfId="820" xr:uid="{00000000-0005-0000-0000-000089000000}"/>
    <cellStyle name="Dezimal 2 3 3 2 4" xfId="1064" xr:uid="{00000000-0005-0000-0000-00008A000000}"/>
    <cellStyle name="Dezimal 2 3 3 3" xfId="432" xr:uid="{00000000-0005-0000-0000-00008B000000}"/>
    <cellStyle name="Dezimal 2 3 3 4" xfId="699" xr:uid="{00000000-0005-0000-0000-00008C000000}"/>
    <cellStyle name="Dezimal 2 3 3 5" xfId="943" xr:uid="{00000000-0005-0000-0000-00008D000000}"/>
    <cellStyle name="Dezimal 2 3 4" xfId="271" xr:uid="{00000000-0005-0000-0000-00008E000000}"/>
    <cellStyle name="Dezimal 2 3 4 2" xfId="513" xr:uid="{00000000-0005-0000-0000-00008F000000}"/>
    <cellStyle name="Dezimal 2 3 4 3" xfId="780" xr:uid="{00000000-0005-0000-0000-000090000000}"/>
    <cellStyle name="Dezimal 2 3 4 4" xfId="1024" xr:uid="{00000000-0005-0000-0000-000091000000}"/>
    <cellStyle name="Dezimal 2 3 5" xfId="392" xr:uid="{00000000-0005-0000-0000-000092000000}"/>
    <cellStyle name="Dezimal 2 3 6" xfId="644" xr:uid="{00000000-0005-0000-0000-000093000000}"/>
    <cellStyle name="Dezimal 2 3 7" xfId="901" xr:uid="{00000000-0005-0000-0000-000094000000}"/>
    <cellStyle name="Dezimal 2 4" xfId="67" xr:uid="{00000000-0005-0000-0000-000095000000}"/>
    <cellStyle name="Dezimal 2 4 2" xfId="151" xr:uid="{00000000-0005-0000-0000-000096000000}"/>
    <cellStyle name="Dezimal 2 4 2 2" xfId="232" xr:uid="{00000000-0005-0000-0000-000097000000}"/>
    <cellStyle name="Dezimal 2 4 2 2 2" xfId="595" xr:uid="{00000000-0005-0000-0000-000098000000}"/>
    <cellStyle name="Dezimal 2 4 2 2 3" xfId="862" xr:uid="{00000000-0005-0000-0000-000099000000}"/>
    <cellStyle name="Dezimal 2 4 2 2 4" xfId="1106" xr:uid="{00000000-0005-0000-0000-00009A000000}"/>
    <cellStyle name="Dezimal 2 4 2 3" xfId="353" xr:uid="{00000000-0005-0000-0000-00009B000000}"/>
    <cellStyle name="Dezimal 2 4 2 4" xfId="474" xr:uid="{00000000-0005-0000-0000-00009C000000}"/>
    <cellStyle name="Dezimal 2 4 2 5" xfId="741" xr:uid="{00000000-0005-0000-0000-00009D000000}"/>
    <cellStyle name="Dezimal 2 4 2 6" xfId="985" xr:uid="{00000000-0005-0000-0000-00009E000000}"/>
    <cellStyle name="Dezimal 2 4 3" xfId="190" xr:uid="{00000000-0005-0000-0000-00009F000000}"/>
    <cellStyle name="Dezimal 2 4 3 2" xfId="312" xr:uid="{00000000-0005-0000-0000-0000A0000000}"/>
    <cellStyle name="Dezimal 2 4 3 2 2" xfId="554" xr:uid="{00000000-0005-0000-0000-0000A1000000}"/>
    <cellStyle name="Dezimal 2 4 3 2 3" xfId="821" xr:uid="{00000000-0005-0000-0000-0000A2000000}"/>
    <cellStyle name="Dezimal 2 4 3 2 4" xfId="1065" xr:uid="{00000000-0005-0000-0000-0000A3000000}"/>
    <cellStyle name="Dezimal 2 4 3 3" xfId="433" xr:uid="{00000000-0005-0000-0000-0000A4000000}"/>
    <cellStyle name="Dezimal 2 4 3 4" xfId="700" xr:uid="{00000000-0005-0000-0000-0000A5000000}"/>
    <cellStyle name="Dezimal 2 4 3 5" xfId="944" xr:uid="{00000000-0005-0000-0000-0000A6000000}"/>
    <cellStyle name="Dezimal 2 4 4" xfId="272" xr:uid="{00000000-0005-0000-0000-0000A7000000}"/>
    <cellStyle name="Dezimal 2 4 4 2" xfId="514" xr:uid="{00000000-0005-0000-0000-0000A8000000}"/>
    <cellStyle name="Dezimal 2 4 4 3" xfId="781" xr:uid="{00000000-0005-0000-0000-0000A9000000}"/>
    <cellStyle name="Dezimal 2 4 4 4" xfId="1025" xr:uid="{00000000-0005-0000-0000-0000AA000000}"/>
    <cellStyle name="Dezimal 2 4 5" xfId="393" xr:uid="{00000000-0005-0000-0000-0000AB000000}"/>
    <cellStyle name="Dezimal 2 4 6" xfId="645" xr:uid="{00000000-0005-0000-0000-0000AC000000}"/>
    <cellStyle name="Dezimal 2 4 7" xfId="902" xr:uid="{00000000-0005-0000-0000-0000AD000000}"/>
    <cellStyle name="Dezimal 2 5" xfId="147" xr:uid="{00000000-0005-0000-0000-0000AE000000}"/>
    <cellStyle name="Dezimal 2 5 2" xfId="228" xr:uid="{00000000-0005-0000-0000-0000AF000000}"/>
    <cellStyle name="Dezimal 2 5 2 2" xfId="591" xr:uid="{00000000-0005-0000-0000-0000B0000000}"/>
    <cellStyle name="Dezimal 2 5 2 3" xfId="858" xr:uid="{00000000-0005-0000-0000-0000B1000000}"/>
    <cellStyle name="Dezimal 2 5 2 4" xfId="1102" xr:uid="{00000000-0005-0000-0000-0000B2000000}"/>
    <cellStyle name="Dezimal 2 5 3" xfId="349" xr:uid="{00000000-0005-0000-0000-0000B3000000}"/>
    <cellStyle name="Dezimal 2 5 4" xfId="470" xr:uid="{00000000-0005-0000-0000-0000B4000000}"/>
    <cellStyle name="Dezimal 2 5 5" xfId="737" xr:uid="{00000000-0005-0000-0000-0000B5000000}"/>
    <cellStyle name="Dezimal 2 5 6" xfId="981" xr:uid="{00000000-0005-0000-0000-0000B6000000}"/>
    <cellStyle name="Dezimal 2 6" xfId="191" xr:uid="{00000000-0005-0000-0000-0000B7000000}"/>
    <cellStyle name="Dezimal 2 6 2" xfId="308" xr:uid="{00000000-0005-0000-0000-0000B8000000}"/>
    <cellStyle name="Dezimal 2 6 2 2" xfId="550" xr:uid="{00000000-0005-0000-0000-0000B9000000}"/>
    <cellStyle name="Dezimal 2 6 2 3" xfId="817" xr:uid="{00000000-0005-0000-0000-0000BA000000}"/>
    <cellStyle name="Dezimal 2 6 2 4" xfId="1061" xr:uid="{00000000-0005-0000-0000-0000BB000000}"/>
    <cellStyle name="Dezimal 2 6 3" xfId="429" xr:uid="{00000000-0005-0000-0000-0000BC000000}"/>
    <cellStyle name="Dezimal 2 6 4" xfId="696" xr:uid="{00000000-0005-0000-0000-0000BD000000}"/>
    <cellStyle name="Dezimal 2 6 5" xfId="940" xr:uid="{00000000-0005-0000-0000-0000BE000000}"/>
    <cellStyle name="Dezimal 2 7" xfId="268" xr:uid="{00000000-0005-0000-0000-0000BF000000}"/>
    <cellStyle name="Dezimal 2 7 2" xfId="510" xr:uid="{00000000-0005-0000-0000-0000C0000000}"/>
    <cellStyle name="Dezimal 2 7 3" xfId="777" xr:uid="{00000000-0005-0000-0000-0000C1000000}"/>
    <cellStyle name="Dezimal 2 7 4" xfId="1021" xr:uid="{00000000-0005-0000-0000-0000C2000000}"/>
    <cellStyle name="Dezimal 2 8" xfId="389" xr:uid="{00000000-0005-0000-0000-0000C3000000}"/>
    <cellStyle name="Dezimal 2 9" xfId="641" xr:uid="{00000000-0005-0000-0000-0000C4000000}"/>
    <cellStyle name="Eingabe" xfId="68" xr:uid="{00000000-0005-0000-0000-0000C5000000}"/>
    <cellStyle name="Eingabe 10" xfId="69" xr:uid="{00000000-0005-0000-0000-0000C6000000}"/>
    <cellStyle name="Eingabe 11" xfId="646" xr:uid="{00000000-0005-0000-0000-0000C7000000}"/>
    <cellStyle name="Eingabe 2" xfId="70" xr:uid="{00000000-0005-0000-0000-0000C8000000}"/>
    <cellStyle name="Eingabe 2_2010-12-07 Kriterien Sanierung Verwaltung Schule Sozial" xfId="71" xr:uid="{00000000-0005-0000-0000-0000C9000000}"/>
    <cellStyle name="Eingabe 2_2010-12-07 Kriterien Sanierung Verwaltung Schule Sozial 2" xfId="1145" xr:uid="{D628A2A8-B417-4493-8B10-4A7DE6E27915}"/>
    <cellStyle name="Eingabe 3" xfId="72" xr:uid="{00000000-0005-0000-0000-0000CA000000}"/>
    <cellStyle name="Eingabe 3 2" xfId="1152" xr:uid="{F4A77738-C745-4869-858E-C2D01E6285F3}"/>
    <cellStyle name="Eingabe 4" xfId="73" xr:uid="{00000000-0005-0000-0000-0000CB000000}"/>
    <cellStyle name="Eingabe 5" xfId="74" xr:uid="{00000000-0005-0000-0000-0000CC000000}"/>
    <cellStyle name="Eingabe 6" xfId="75" xr:uid="{00000000-0005-0000-0000-0000CD000000}"/>
    <cellStyle name="Eingabe 7" xfId="76" xr:uid="{00000000-0005-0000-0000-0000CE000000}"/>
    <cellStyle name="Eingabe 8" xfId="77" xr:uid="{00000000-0005-0000-0000-0000CF000000}"/>
    <cellStyle name="Eingabe 9" xfId="78" xr:uid="{00000000-0005-0000-0000-0000D0000000}"/>
    <cellStyle name="Ergebnis" xfId="79" xr:uid="{00000000-0005-0000-0000-0000D1000000}"/>
    <cellStyle name="Ergebnis 2" xfId="80" xr:uid="{00000000-0005-0000-0000-0000D2000000}"/>
    <cellStyle name="Ergebnis 3" xfId="647" xr:uid="{00000000-0005-0000-0000-0000D3000000}"/>
    <cellStyle name="Erklärender Text" xfId="81" xr:uid="{00000000-0005-0000-0000-0000D4000000}"/>
    <cellStyle name="Erklärender Text 2" xfId="82" xr:uid="{00000000-0005-0000-0000-0000D5000000}"/>
    <cellStyle name="Erklärender Text 3" xfId="648" xr:uid="{00000000-0005-0000-0000-0000D6000000}"/>
    <cellStyle name="Gut" xfId="83" xr:uid="{00000000-0005-0000-0000-0000D7000000}"/>
    <cellStyle name="Gut 2" xfId="84" xr:uid="{00000000-0005-0000-0000-0000D8000000}"/>
    <cellStyle name="Gut 3" xfId="649" xr:uid="{00000000-0005-0000-0000-0000D9000000}"/>
    <cellStyle name="Komma" xfId="86" builtinId="3"/>
    <cellStyle name="Komma 2" xfId="87" xr:uid="{00000000-0005-0000-0000-0000DB000000}"/>
    <cellStyle name="Komma 2 10" xfId="651" xr:uid="{00000000-0005-0000-0000-0000DC000000}"/>
    <cellStyle name="Komma 2 11" xfId="904" xr:uid="{00000000-0005-0000-0000-0000DD000000}"/>
    <cellStyle name="Komma 2 2" xfId="88" xr:uid="{00000000-0005-0000-0000-0000DE000000}"/>
    <cellStyle name="Komma 2 2 2" xfId="89" xr:uid="{00000000-0005-0000-0000-0000DF000000}"/>
    <cellStyle name="Komma 2 2 2 2" xfId="154" xr:uid="{00000000-0005-0000-0000-0000E0000000}"/>
    <cellStyle name="Komma 2 2 2 2 2" xfId="235" xr:uid="{00000000-0005-0000-0000-0000E1000000}"/>
    <cellStyle name="Komma 2 2 2 2 2 2" xfId="598" xr:uid="{00000000-0005-0000-0000-0000E2000000}"/>
    <cellStyle name="Komma 2 2 2 2 2 3" xfId="865" xr:uid="{00000000-0005-0000-0000-0000E3000000}"/>
    <cellStyle name="Komma 2 2 2 2 2 4" xfId="1109" xr:uid="{00000000-0005-0000-0000-0000E4000000}"/>
    <cellStyle name="Komma 2 2 2 2 3" xfId="356" xr:uid="{00000000-0005-0000-0000-0000E5000000}"/>
    <cellStyle name="Komma 2 2 2 2 4" xfId="477" xr:uid="{00000000-0005-0000-0000-0000E6000000}"/>
    <cellStyle name="Komma 2 2 2 2 5" xfId="744" xr:uid="{00000000-0005-0000-0000-0000E7000000}"/>
    <cellStyle name="Komma 2 2 2 2 6" xfId="988" xr:uid="{00000000-0005-0000-0000-0000E8000000}"/>
    <cellStyle name="Komma 2 2 2 3" xfId="192" xr:uid="{00000000-0005-0000-0000-0000E9000000}"/>
    <cellStyle name="Komma 2 2 2 3 2" xfId="315" xr:uid="{00000000-0005-0000-0000-0000EA000000}"/>
    <cellStyle name="Komma 2 2 2 3 2 2" xfId="557" xr:uid="{00000000-0005-0000-0000-0000EB000000}"/>
    <cellStyle name="Komma 2 2 2 3 2 3" xfId="824" xr:uid="{00000000-0005-0000-0000-0000EC000000}"/>
    <cellStyle name="Komma 2 2 2 3 2 4" xfId="1068" xr:uid="{00000000-0005-0000-0000-0000ED000000}"/>
    <cellStyle name="Komma 2 2 2 3 3" xfId="436" xr:uid="{00000000-0005-0000-0000-0000EE000000}"/>
    <cellStyle name="Komma 2 2 2 3 4" xfId="703" xr:uid="{00000000-0005-0000-0000-0000EF000000}"/>
    <cellStyle name="Komma 2 2 2 3 5" xfId="947" xr:uid="{00000000-0005-0000-0000-0000F0000000}"/>
    <cellStyle name="Komma 2 2 2 4" xfId="275" xr:uid="{00000000-0005-0000-0000-0000F1000000}"/>
    <cellStyle name="Komma 2 2 2 4 2" xfId="517" xr:uid="{00000000-0005-0000-0000-0000F2000000}"/>
    <cellStyle name="Komma 2 2 2 4 3" xfId="784" xr:uid="{00000000-0005-0000-0000-0000F3000000}"/>
    <cellStyle name="Komma 2 2 2 4 4" xfId="1028" xr:uid="{00000000-0005-0000-0000-0000F4000000}"/>
    <cellStyle name="Komma 2 2 2 5" xfId="396" xr:uid="{00000000-0005-0000-0000-0000F5000000}"/>
    <cellStyle name="Komma 2 2 2 6" xfId="653" xr:uid="{00000000-0005-0000-0000-0000F6000000}"/>
    <cellStyle name="Komma 2 2 2 7" xfId="906" xr:uid="{00000000-0005-0000-0000-0000F7000000}"/>
    <cellStyle name="Komma 2 2 3" xfId="153" xr:uid="{00000000-0005-0000-0000-0000F8000000}"/>
    <cellStyle name="Komma 2 2 3 2" xfId="234" xr:uid="{00000000-0005-0000-0000-0000F9000000}"/>
    <cellStyle name="Komma 2 2 3 2 2" xfId="597" xr:uid="{00000000-0005-0000-0000-0000FA000000}"/>
    <cellStyle name="Komma 2 2 3 2 3" xfId="864" xr:uid="{00000000-0005-0000-0000-0000FB000000}"/>
    <cellStyle name="Komma 2 2 3 2 4" xfId="1108" xr:uid="{00000000-0005-0000-0000-0000FC000000}"/>
    <cellStyle name="Komma 2 2 3 3" xfId="355" xr:uid="{00000000-0005-0000-0000-0000FD000000}"/>
    <cellStyle name="Komma 2 2 3 4" xfId="476" xr:uid="{00000000-0005-0000-0000-0000FE000000}"/>
    <cellStyle name="Komma 2 2 3 5" xfId="743" xr:uid="{00000000-0005-0000-0000-0000FF000000}"/>
    <cellStyle name="Komma 2 2 3 6" xfId="987" xr:uid="{00000000-0005-0000-0000-000000010000}"/>
    <cellStyle name="Komma 2 2 4" xfId="193" xr:uid="{00000000-0005-0000-0000-000001010000}"/>
    <cellStyle name="Komma 2 2 4 2" xfId="314" xr:uid="{00000000-0005-0000-0000-000002010000}"/>
    <cellStyle name="Komma 2 2 4 2 2" xfId="556" xr:uid="{00000000-0005-0000-0000-000003010000}"/>
    <cellStyle name="Komma 2 2 4 2 3" xfId="823" xr:uid="{00000000-0005-0000-0000-000004010000}"/>
    <cellStyle name="Komma 2 2 4 2 4" xfId="1067" xr:uid="{00000000-0005-0000-0000-000005010000}"/>
    <cellStyle name="Komma 2 2 4 3" xfId="435" xr:uid="{00000000-0005-0000-0000-000006010000}"/>
    <cellStyle name="Komma 2 2 4 4" xfId="702" xr:uid="{00000000-0005-0000-0000-000007010000}"/>
    <cellStyle name="Komma 2 2 4 5" xfId="946" xr:uid="{00000000-0005-0000-0000-000008010000}"/>
    <cellStyle name="Komma 2 2 5" xfId="274" xr:uid="{00000000-0005-0000-0000-000009010000}"/>
    <cellStyle name="Komma 2 2 5 2" xfId="516" xr:uid="{00000000-0005-0000-0000-00000A010000}"/>
    <cellStyle name="Komma 2 2 5 3" xfId="783" xr:uid="{00000000-0005-0000-0000-00000B010000}"/>
    <cellStyle name="Komma 2 2 5 4" xfId="1027" xr:uid="{00000000-0005-0000-0000-00000C010000}"/>
    <cellStyle name="Komma 2 2 6" xfId="395" xr:uid="{00000000-0005-0000-0000-00000D010000}"/>
    <cellStyle name="Komma 2 2 7" xfId="652" xr:uid="{00000000-0005-0000-0000-00000E010000}"/>
    <cellStyle name="Komma 2 2 8" xfId="905" xr:uid="{00000000-0005-0000-0000-00000F010000}"/>
    <cellStyle name="Komma 2 3" xfId="90" xr:uid="{00000000-0005-0000-0000-000010010000}"/>
    <cellStyle name="Komma 2 3 2" xfId="91" xr:uid="{00000000-0005-0000-0000-000011010000}"/>
    <cellStyle name="Komma 2 3 2 2" xfId="156" xr:uid="{00000000-0005-0000-0000-000012010000}"/>
    <cellStyle name="Komma 2 3 2 2 2" xfId="237" xr:uid="{00000000-0005-0000-0000-000013010000}"/>
    <cellStyle name="Komma 2 3 2 2 2 2" xfId="600" xr:uid="{00000000-0005-0000-0000-000014010000}"/>
    <cellStyle name="Komma 2 3 2 2 2 3" xfId="867" xr:uid="{00000000-0005-0000-0000-000015010000}"/>
    <cellStyle name="Komma 2 3 2 2 2 4" xfId="1111" xr:uid="{00000000-0005-0000-0000-000016010000}"/>
    <cellStyle name="Komma 2 3 2 2 3" xfId="358" xr:uid="{00000000-0005-0000-0000-000017010000}"/>
    <cellStyle name="Komma 2 3 2 2 4" xfId="479" xr:uid="{00000000-0005-0000-0000-000018010000}"/>
    <cellStyle name="Komma 2 3 2 2 5" xfId="746" xr:uid="{00000000-0005-0000-0000-000019010000}"/>
    <cellStyle name="Komma 2 3 2 2 6" xfId="990" xr:uid="{00000000-0005-0000-0000-00001A010000}"/>
    <cellStyle name="Komma 2 3 2 3" xfId="194" xr:uid="{00000000-0005-0000-0000-00001B010000}"/>
    <cellStyle name="Komma 2 3 2 3 2" xfId="317" xr:uid="{00000000-0005-0000-0000-00001C010000}"/>
    <cellStyle name="Komma 2 3 2 3 2 2" xfId="559" xr:uid="{00000000-0005-0000-0000-00001D010000}"/>
    <cellStyle name="Komma 2 3 2 3 2 3" xfId="826" xr:uid="{00000000-0005-0000-0000-00001E010000}"/>
    <cellStyle name="Komma 2 3 2 3 2 4" xfId="1070" xr:uid="{00000000-0005-0000-0000-00001F010000}"/>
    <cellStyle name="Komma 2 3 2 3 3" xfId="438" xr:uid="{00000000-0005-0000-0000-000020010000}"/>
    <cellStyle name="Komma 2 3 2 3 4" xfId="705" xr:uid="{00000000-0005-0000-0000-000021010000}"/>
    <cellStyle name="Komma 2 3 2 3 5" xfId="949" xr:uid="{00000000-0005-0000-0000-000022010000}"/>
    <cellStyle name="Komma 2 3 2 4" xfId="277" xr:uid="{00000000-0005-0000-0000-000023010000}"/>
    <cellStyle name="Komma 2 3 2 4 2" xfId="519" xr:uid="{00000000-0005-0000-0000-000024010000}"/>
    <cellStyle name="Komma 2 3 2 4 3" xfId="786" xr:uid="{00000000-0005-0000-0000-000025010000}"/>
    <cellStyle name="Komma 2 3 2 4 4" xfId="1030" xr:uid="{00000000-0005-0000-0000-000026010000}"/>
    <cellStyle name="Komma 2 3 2 5" xfId="398" xr:uid="{00000000-0005-0000-0000-000027010000}"/>
    <cellStyle name="Komma 2 3 2 6" xfId="655" xr:uid="{00000000-0005-0000-0000-000028010000}"/>
    <cellStyle name="Komma 2 3 2 7" xfId="908" xr:uid="{00000000-0005-0000-0000-000029010000}"/>
    <cellStyle name="Komma 2 3 3" xfId="155" xr:uid="{00000000-0005-0000-0000-00002A010000}"/>
    <cellStyle name="Komma 2 3 3 2" xfId="236" xr:uid="{00000000-0005-0000-0000-00002B010000}"/>
    <cellStyle name="Komma 2 3 3 2 2" xfId="599" xr:uid="{00000000-0005-0000-0000-00002C010000}"/>
    <cellStyle name="Komma 2 3 3 2 3" xfId="866" xr:uid="{00000000-0005-0000-0000-00002D010000}"/>
    <cellStyle name="Komma 2 3 3 2 4" xfId="1110" xr:uid="{00000000-0005-0000-0000-00002E010000}"/>
    <cellStyle name="Komma 2 3 3 3" xfId="357" xr:uid="{00000000-0005-0000-0000-00002F010000}"/>
    <cellStyle name="Komma 2 3 3 4" xfId="478" xr:uid="{00000000-0005-0000-0000-000030010000}"/>
    <cellStyle name="Komma 2 3 3 5" xfId="745" xr:uid="{00000000-0005-0000-0000-000031010000}"/>
    <cellStyle name="Komma 2 3 3 6" xfId="989" xr:uid="{00000000-0005-0000-0000-000032010000}"/>
    <cellStyle name="Komma 2 3 4" xfId="195" xr:uid="{00000000-0005-0000-0000-000033010000}"/>
    <cellStyle name="Komma 2 3 4 2" xfId="316" xr:uid="{00000000-0005-0000-0000-000034010000}"/>
    <cellStyle name="Komma 2 3 4 2 2" xfId="558" xr:uid="{00000000-0005-0000-0000-000035010000}"/>
    <cellStyle name="Komma 2 3 4 2 3" xfId="825" xr:uid="{00000000-0005-0000-0000-000036010000}"/>
    <cellStyle name="Komma 2 3 4 2 4" xfId="1069" xr:uid="{00000000-0005-0000-0000-000037010000}"/>
    <cellStyle name="Komma 2 3 4 3" xfId="437" xr:uid="{00000000-0005-0000-0000-000038010000}"/>
    <cellStyle name="Komma 2 3 4 4" xfId="704" xr:uid="{00000000-0005-0000-0000-000039010000}"/>
    <cellStyle name="Komma 2 3 4 5" xfId="948" xr:uid="{00000000-0005-0000-0000-00003A010000}"/>
    <cellStyle name="Komma 2 3 5" xfId="276" xr:uid="{00000000-0005-0000-0000-00003B010000}"/>
    <cellStyle name="Komma 2 3 5 2" xfId="518" xr:uid="{00000000-0005-0000-0000-00003C010000}"/>
    <cellStyle name="Komma 2 3 5 3" xfId="785" xr:uid="{00000000-0005-0000-0000-00003D010000}"/>
    <cellStyle name="Komma 2 3 5 4" xfId="1029" xr:uid="{00000000-0005-0000-0000-00003E010000}"/>
    <cellStyle name="Komma 2 3 6" xfId="397" xr:uid="{00000000-0005-0000-0000-00003F010000}"/>
    <cellStyle name="Komma 2 3 7" xfId="654" xr:uid="{00000000-0005-0000-0000-000040010000}"/>
    <cellStyle name="Komma 2 3 8" xfId="907" xr:uid="{00000000-0005-0000-0000-000041010000}"/>
    <cellStyle name="Komma 2 4" xfId="92" xr:uid="{00000000-0005-0000-0000-000042010000}"/>
    <cellStyle name="Komma 2 4 2" xfId="157" xr:uid="{00000000-0005-0000-0000-000043010000}"/>
    <cellStyle name="Komma 2 4 2 2" xfId="238" xr:uid="{00000000-0005-0000-0000-000044010000}"/>
    <cellStyle name="Komma 2 4 2 2 2" xfId="601" xr:uid="{00000000-0005-0000-0000-000045010000}"/>
    <cellStyle name="Komma 2 4 2 2 3" xfId="868" xr:uid="{00000000-0005-0000-0000-000046010000}"/>
    <cellStyle name="Komma 2 4 2 2 4" xfId="1112" xr:uid="{00000000-0005-0000-0000-000047010000}"/>
    <cellStyle name="Komma 2 4 2 3" xfId="359" xr:uid="{00000000-0005-0000-0000-000048010000}"/>
    <cellStyle name="Komma 2 4 2 4" xfId="480" xr:uid="{00000000-0005-0000-0000-000049010000}"/>
    <cellStyle name="Komma 2 4 2 5" xfId="747" xr:uid="{00000000-0005-0000-0000-00004A010000}"/>
    <cellStyle name="Komma 2 4 2 6" xfId="991" xr:uid="{00000000-0005-0000-0000-00004B010000}"/>
    <cellStyle name="Komma 2 4 3" xfId="196" xr:uid="{00000000-0005-0000-0000-00004C010000}"/>
    <cellStyle name="Komma 2 4 3 2" xfId="318" xr:uid="{00000000-0005-0000-0000-00004D010000}"/>
    <cellStyle name="Komma 2 4 3 2 2" xfId="560" xr:uid="{00000000-0005-0000-0000-00004E010000}"/>
    <cellStyle name="Komma 2 4 3 2 3" xfId="827" xr:uid="{00000000-0005-0000-0000-00004F010000}"/>
    <cellStyle name="Komma 2 4 3 2 4" xfId="1071" xr:uid="{00000000-0005-0000-0000-000050010000}"/>
    <cellStyle name="Komma 2 4 3 3" xfId="439" xr:uid="{00000000-0005-0000-0000-000051010000}"/>
    <cellStyle name="Komma 2 4 3 4" xfId="706" xr:uid="{00000000-0005-0000-0000-000052010000}"/>
    <cellStyle name="Komma 2 4 3 5" xfId="950" xr:uid="{00000000-0005-0000-0000-000053010000}"/>
    <cellStyle name="Komma 2 4 4" xfId="278" xr:uid="{00000000-0005-0000-0000-000054010000}"/>
    <cellStyle name="Komma 2 4 4 2" xfId="520" xr:uid="{00000000-0005-0000-0000-000055010000}"/>
    <cellStyle name="Komma 2 4 4 3" xfId="787" xr:uid="{00000000-0005-0000-0000-000056010000}"/>
    <cellStyle name="Komma 2 4 4 4" xfId="1031" xr:uid="{00000000-0005-0000-0000-000057010000}"/>
    <cellStyle name="Komma 2 4 5" xfId="399" xr:uid="{00000000-0005-0000-0000-000058010000}"/>
    <cellStyle name="Komma 2 4 6" xfId="656" xr:uid="{00000000-0005-0000-0000-000059010000}"/>
    <cellStyle name="Komma 2 4 7" xfId="909" xr:uid="{00000000-0005-0000-0000-00005A010000}"/>
    <cellStyle name="Komma 2 5" xfId="93" xr:uid="{00000000-0005-0000-0000-00005B010000}"/>
    <cellStyle name="Komma 2 5 2" xfId="158" xr:uid="{00000000-0005-0000-0000-00005C010000}"/>
    <cellStyle name="Komma 2 5 2 2" xfId="239" xr:uid="{00000000-0005-0000-0000-00005D010000}"/>
    <cellStyle name="Komma 2 5 2 2 2" xfId="602" xr:uid="{00000000-0005-0000-0000-00005E010000}"/>
    <cellStyle name="Komma 2 5 2 2 3" xfId="869" xr:uid="{00000000-0005-0000-0000-00005F010000}"/>
    <cellStyle name="Komma 2 5 2 2 4" xfId="1113" xr:uid="{00000000-0005-0000-0000-000060010000}"/>
    <cellStyle name="Komma 2 5 2 3" xfId="360" xr:uid="{00000000-0005-0000-0000-000061010000}"/>
    <cellStyle name="Komma 2 5 2 4" xfId="481" xr:uid="{00000000-0005-0000-0000-000062010000}"/>
    <cellStyle name="Komma 2 5 2 5" xfId="748" xr:uid="{00000000-0005-0000-0000-000063010000}"/>
    <cellStyle name="Komma 2 5 2 6" xfId="992" xr:uid="{00000000-0005-0000-0000-000064010000}"/>
    <cellStyle name="Komma 2 5 3" xfId="197" xr:uid="{00000000-0005-0000-0000-000065010000}"/>
    <cellStyle name="Komma 2 5 3 2" xfId="319" xr:uid="{00000000-0005-0000-0000-000066010000}"/>
    <cellStyle name="Komma 2 5 3 2 2" xfId="561" xr:uid="{00000000-0005-0000-0000-000067010000}"/>
    <cellStyle name="Komma 2 5 3 2 3" xfId="828" xr:uid="{00000000-0005-0000-0000-000068010000}"/>
    <cellStyle name="Komma 2 5 3 2 4" xfId="1072" xr:uid="{00000000-0005-0000-0000-000069010000}"/>
    <cellStyle name="Komma 2 5 3 3" xfId="440" xr:uid="{00000000-0005-0000-0000-00006A010000}"/>
    <cellStyle name="Komma 2 5 3 4" xfId="707" xr:uid="{00000000-0005-0000-0000-00006B010000}"/>
    <cellStyle name="Komma 2 5 3 5" xfId="951" xr:uid="{00000000-0005-0000-0000-00006C010000}"/>
    <cellStyle name="Komma 2 5 4" xfId="279" xr:uid="{00000000-0005-0000-0000-00006D010000}"/>
    <cellStyle name="Komma 2 5 4 2" xfId="521" xr:uid="{00000000-0005-0000-0000-00006E010000}"/>
    <cellStyle name="Komma 2 5 4 3" xfId="788" xr:uid="{00000000-0005-0000-0000-00006F010000}"/>
    <cellStyle name="Komma 2 5 4 4" xfId="1032" xr:uid="{00000000-0005-0000-0000-000070010000}"/>
    <cellStyle name="Komma 2 5 5" xfId="400" xr:uid="{00000000-0005-0000-0000-000071010000}"/>
    <cellStyle name="Komma 2 5 6" xfId="657" xr:uid="{00000000-0005-0000-0000-000072010000}"/>
    <cellStyle name="Komma 2 5 7" xfId="910" xr:uid="{00000000-0005-0000-0000-000073010000}"/>
    <cellStyle name="Komma 2 6" xfId="152" xr:uid="{00000000-0005-0000-0000-000074010000}"/>
    <cellStyle name="Komma 2 6 2" xfId="233" xr:uid="{00000000-0005-0000-0000-000075010000}"/>
    <cellStyle name="Komma 2 6 2 2" xfId="596" xr:uid="{00000000-0005-0000-0000-000076010000}"/>
    <cellStyle name="Komma 2 6 2 3" xfId="863" xr:uid="{00000000-0005-0000-0000-000077010000}"/>
    <cellStyle name="Komma 2 6 2 4" xfId="1107" xr:uid="{00000000-0005-0000-0000-000078010000}"/>
    <cellStyle name="Komma 2 6 3" xfId="354" xr:uid="{00000000-0005-0000-0000-000079010000}"/>
    <cellStyle name="Komma 2 6 4" xfId="475" xr:uid="{00000000-0005-0000-0000-00007A010000}"/>
    <cellStyle name="Komma 2 6 5" xfId="742" xr:uid="{00000000-0005-0000-0000-00007B010000}"/>
    <cellStyle name="Komma 2 6 6" xfId="986" xr:uid="{00000000-0005-0000-0000-00007C010000}"/>
    <cellStyle name="Komma 2 7" xfId="198" xr:uid="{00000000-0005-0000-0000-00007D010000}"/>
    <cellStyle name="Komma 2 7 2" xfId="313" xr:uid="{00000000-0005-0000-0000-00007E010000}"/>
    <cellStyle name="Komma 2 7 2 2" xfId="555" xr:uid="{00000000-0005-0000-0000-00007F010000}"/>
    <cellStyle name="Komma 2 7 2 3" xfId="822" xr:uid="{00000000-0005-0000-0000-000080010000}"/>
    <cellStyle name="Komma 2 7 2 4" xfId="1066" xr:uid="{00000000-0005-0000-0000-000081010000}"/>
    <cellStyle name="Komma 2 7 3" xfId="434" xr:uid="{00000000-0005-0000-0000-000082010000}"/>
    <cellStyle name="Komma 2 7 4" xfId="701" xr:uid="{00000000-0005-0000-0000-000083010000}"/>
    <cellStyle name="Komma 2 7 5" xfId="945" xr:uid="{00000000-0005-0000-0000-000084010000}"/>
    <cellStyle name="Komma 2 8" xfId="273" xr:uid="{00000000-0005-0000-0000-000085010000}"/>
    <cellStyle name="Komma 2 8 2" xfId="515" xr:uid="{00000000-0005-0000-0000-000086010000}"/>
    <cellStyle name="Komma 2 8 3" xfId="782" xr:uid="{00000000-0005-0000-0000-000087010000}"/>
    <cellStyle name="Komma 2 8 4" xfId="1026" xr:uid="{00000000-0005-0000-0000-000088010000}"/>
    <cellStyle name="Komma 2 9" xfId="394" xr:uid="{00000000-0005-0000-0000-000089010000}"/>
    <cellStyle name="Komma 3" xfId="94" xr:uid="{00000000-0005-0000-0000-00008A010000}"/>
    <cellStyle name="Komma 3 2" xfId="911" xr:uid="{00000000-0005-0000-0000-00008B010000}"/>
    <cellStyle name="Komma 4" xfId="650" xr:uid="{00000000-0005-0000-0000-00008C010000}"/>
    <cellStyle name="Komma 5" xfId="903" xr:uid="{00000000-0005-0000-0000-00008D010000}"/>
    <cellStyle name="Link" xfId="85" builtinId="8"/>
    <cellStyle name="Notiz" xfId="95" xr:uid="{00000000-0005-0000-0000-00008F010000}"/>
    <cellStyle name="Notiz 2" xfId="96" xr:uid="{00000000-0005-0000-0000-000090010000}"/>
    <cellStyle name="Notiz 3" xfId="658" xr:uid="{00000000-0005-0000-0000-000091010000}"/>
    <cellStyle name="Prozent 2" xfId="97" xr:uid="{00000000-0005-0000-0000-000092010000}"/>
    <cellStyle name="Prozent 2 10" xfId="659" xr:uid="{00000000-0005-0000-0000-000093010000}"/>
    <cellStyle name="Prozent 2 11" xfId="912" xr:uid="{00000000-0005-0000-0000-000094010000}"/>
    <cellStyle name="Prozent 2 2" xfId="98" xr:uid="{00000000-0005-0000-0000-000095010000}"/>
    <cellStyle name="Prozent 2 2 2" xfId="99" xr:uid="{00000000-0005-0000-0000-000096010000}"/>
    <cellStyle name="Prozent 2 2 2 2" xfId="161" xr:uid="{00000000-0005-0000-0000-000097010000}"/>
    <cellStyle name="Prozent 2 2 2 2 2" xfId="242" xr:uid="{00000000-0005-0000-0000-000098010000}"/>
    <cellStyle name="Prozent 2 2 2 2 2 2" xfId="605" xr:uid="{00000000-0005-0000-0000-000099010000}"/>
    <cellStyle name="Prozent 2 2 2 2 2 3" xfId="872" xr:uid="{00000000-0005-0000-0000-00009A010000}"/>
    <cellStyle name="Prozent 2 2 2 2 2 4" xfId="1116" xr:uid="{00000000-0005-0000-0000-00009B010000}"/>
    <cellStyle name="Prozent 2 2 2 2 3" xfId="363" xr:uid="{00000000-0005-0000-0000-00009C010000}"/>
    <cellStyle name="Prozent 2 2 2 2 4" xfId="484" xr:uid="{00000000-0005-0000-0000-00009D010000}"/>
    <cellStyle name="Prozent 2 2 2 2 5" xfId="751" xr:uid="{00000000-0005-0000-0000-00009E010000}"/>
    <cellStyle name="Prozent 2 2 2 2 6" xfId="995" xr:uid="{00000000-0005-0000-0000-00009F010000}"/>
    <cellStyle name="Prozent 2 2 2 3" xfId="199" xr:uid="{00000000-0005-0000-0000-0000A0010000}"/>
    <cellStyle name="Prozent 2 2 2 3 2" xfId="322" xr:uid="{00000000-0005-0000-0000-0000A1010000}"/>
    <cellStyle name="Prozent 2 2 2 3 2 2" xfId="564" xr:uid="{00000000-0005-0000-0000-0000A2010000}"/>
    <cellStyle name="Prozent 2 2 2 3 2 3" xfId="831" xr:uid="{00000000-0005-0000-0000-0000A3010000}"/>
    <cellStyle name="Prozent 2 2 2 3 2 4" xfId="1075" xr:uid="{00000000-0005-0000-0000-0000A4010000}"/>
    <cellStyle name="Prozent 2 2 2 3 3" xfId="443" xr:uid="{00000000-0005-0000-0000-0000A5010000}"/>
    <cellStyle name="Prozent 2 2 2 3 4" xfId="710" xr:uid="{00000000-0005-0000-0000-0000A6010000}"/>
    <cellStyle name="Prozent 2 2 2 3 5" xfId="954" xr:uid="{00000000-0005-0000-0000-0000A7010000}"/>
    <cellStyle name="Prozent 2 2 2 4" xfId="282" xr:uid="{00000000-0005-0000-0000-0000A8010000}"/>
    <cellStyle name="Prozent 2 2 2 4 2" xfId="524" xr:uid="{00000000-0005-0000-0000-0000A9010000}"/>
    <cellStyle name="Prozent 2 2 2 4 3" xfId="791" xr:uid="{00000000-0005-0000-0000-0000AA010000}"/>
    <cellStyle name="Prozent 2 2 2 4 4" xfId="1035" xr:uid="{00000000-0005-0000-0000-0000AB010000}"/>
    <cellStyle name="Prozent 2 2 2 5" xfId="403" xr:uid="{00000000-0005-0000-0000-0000AC010000}"/>
    <cellStyle name="Prozent 2 2 2 6" xfId="661" xr:uid="{00000000-0005-0000-0000-0000AD010000}"/>
    <cellStyle name="Prozent 2 2 2 7" xfId="914" xr:uid="{00000000-0005-0000-0000-0000AE010000}"/>
    <cellStyle name="Prozent 2 2 3" xfId="160" xr:uid="{00000000-0005-0000-0000-0000AF010000}"/>
    <cellStyle name="Prozent 2 2 3 2" xfId="241" xr:uid="{00000000-0005-0000-0000-0000B0010000}"/>
    <cellStyle name="Prozent 2 2 3 2 2" xfId="604" xr:uid="{00000000-0005-0000-0000-0000B1010000}"/>
    <cellStyle name="Prozent 2 2 3 2 3" xfId="871" xr:uid="{00000000-0005-0000-0000-0000B2010000}"/>
    <cellStyle name="Prozent 2 2 3 2 4" xfId="1115" xr:uid="{00000000-0005-0000-0000-0000B3010000}"/>
    <cellStyle name="Prozent 2 2 3 3" xfId="362" xr:uid="{00000000-0005-0000-0000-0000B4010000}"/>
    <cellStyle name="Prozent 2 2 3 4" xfId="483" xr:uid="{00000000-0005-0000-0000-0000B5010000}"/>
    <cellStyle name="Prozent 2 2 3 5" xfId="750" xr:uid="{00000000-0005-0000-0000-0000B6010000}"/>
    <cellStyle name="Prozent 2 2 3 6" xfId="994" xr:uid="{00000000-0005-0000-0000-0000B7010000}"/>
    <cellStyle name="Prozent 2 2 4" xfId="200" xr:uid="{00000000-0005-0000-0000-0000B8010000}"/>
    <cellStyle name="Prozent 2 2 4 2" xfId="321" xr:uid="{00000000-0005-0000-0000-0000B9010000}"/>
    <cellStyle name="Prozent 2 2 4 2 2" xfId="563" xr:uid="{00000000-0005-0000-0000-0000BA010000}"/>
    <cellStyle name="Prozent 2 2 4 2 3" xfId="830" xr:uid="{00000000-0005-0000-0000-0000BB010000}"/>
    <cellStyle name="Prozent 2 2 4 2 4" xfId="1074" xr:uid="{00000000-0005-0000-0000-0000BC010000}"/>
    <cellStyle name="Prozent 2 2 4 3" xfId="442" xr:uid="{00000000-0005-0000-0000-0000BD010000}"/>
    <cellStyle name="Prozent 2 2 4 4" xfId="709" xr:uid="{00000000-0005-0000-0000-0000BE010000}"/>
    <cellStyle name="Prozent 2 2 4 5" xfId="953" xr:uid="{00000000-0005-0000-0000-0000BF010000}"/>
    <cellStyle name="Prozent 2 2 5" xfId="281" xr:uid="{00000000-0005-0000-0000-0000C0010000}"/>
    <cellStyle name="Prozent 2 2 5 2" xfId="523" xr:uid="{00000000-0005-0000-0000-0000C1010000}"/>
    <cellStyle name="Prozent 2 2 5 3" xfId="790" xr:uid="{00000000-0005-0000-0000-0000C2010000}"/>
    <cellStyle name="Prozent 2 2 5 4" xfId="1034" xr:uid="{00000000-0005-0000-0000-0000C3010000}"/>
    <cellStyle name="Prozent 2 2 6" xfId="402" xr:uid="{00000000-0005-0000-0000-0000C4010000}"/>
    <cellStyle name="Prozent 2 2 7" xfId="660" xr:uid="{00000000-0005-0000-0000-0000C5010000}"/>
    <cellStyle name="Prozent 2 2 8" xfId="913" xr:uid="{00000000-0005-0000-0000-0000C6010000}"/>
    <cellStyle name="Prozent 2 3" xfId="100" xr:uid="{00000000-0005-0000-0000-0000C7010000}"/>
    <cellStyle name="Prozent 2 3 2" xfId="101" xr:uid="{00000000-0005-0000-0000-0000C8010000}"/>
    <cellStyle name="Prozent 2 3 2 2" xfId="163" xr:uid="{00000000-0005-0000-0000-0000C9010000}"/>
    <cellStyle name="Prozent 2 3 2 2 2" xfId="244" xr:uid="{00000000-0005-0000-0000-0000CA010000}"/>
    <cellStyle name="Prozent 2 3 2 2 2 2" xfId="607" xr:uid="{00000000-0005-0000-0000-0000CB010000}"/>
    <cellStyle name="Prozent 2 3 2 2 2 3" xfId="874" xr:uid="{00000000-0005-0000-0000-0000CC010000}"/>
    <cellStyle name="Prozent 2 3 2 2 2 4" xfId="1118" xr:uid="{00000000-0005-0000-0000-0000CD010000}"/>
    <cellStyle name="Prozent 2 3 2 2 3" xfId="365" xr:uid="{00000000-0005-0000-0000-0000CE010000}"/>
    <cellStyle name="Prozent 2 3 2 2 4" xfId="486" xr:uid="{00000000-0005-0000-0000-0000CF010000}"/>
    <cellStyle name="Prozent 2 3 2 2 5" xfId="753" xr:uid="{00000000-0005-0000-0000-0000D0010000}"/>
    <cellStyle name="Prozent 2 3 2 2 6" xfId="997" xr:uid="{00000000-0005-0000-0000-0000D1010000}"/>
    <cellStyle name="Prozent 2 3 2 3" xfId="201" xr:uid="{00000000-0005-0000-0000-0000D2010000}"/>
    <cellStyle name="Prozent 2 3 2 3 2" xfId="324" xr:uid="{00000000-0005-0000-0000-0000D3010000}"/>
    <cellStyle name="Prozent 2 3 2 3 2 2" xfId="566" xr:uid="{00000000-0005-0000-0000-0000D4010000}"/>
    <cellStyle name="Prozent 2 3 2 3 2 3" xfId="833" xr:uid="{00000000-0005-0000-0000-0000D5010000}"/>
    <cellStyle name="Prozent 2 3 2 3 2 4" xfId="1077" xr:uid="{00000000-0005-0000-0000-0000D6010000}"/>
    <cellStyle name="Prozent 2 3 2 3 3" xfId="445" xr:uid="{00000000-0005-0000-0000-0000D7010000}"/>
    <cellStyle name="Prozent 2 3 2 3 4" xfId="712" xr:uid="{00000000-0005-0000-0000-0000D8010000}"/>
    <cellStyle name="Prozent 2 3 2 3 5" xfId="956" xr:uid="{00000000-0005-0000-0000-0000D9010000}"/>
    <cellStyle name="Prozent 2 3 2 4" xfId="284" xr:uid="{00000000-0005-0000-0000-0000DA010000}"/>
    <cellStyle name="Prozent 2 3 2 4 2" xfId="526" xr:uid="{00000000-0005-0000-0000-0000DB010000}"/>
    <cellStyle name="Prozent 2 3 2 4 3" xfId="793" xr:uid="{00000000-0005-0000-0000-0000DC010000}"/>
    <cellStyle name="Prozent 2 3 2 4 4" xfId="1037" xr:uid="{00000000-0005-0000-0000-0000DD010000}"/>
    <cellStyle name="Prozent 2 3 2 5" xfId="405" xr:uid="{00000000-0005-0000-0000-0000DE010000}"/>
    <cellStyle name="Prozent 2 3 2 6" xfId="663" xr:uid="{00000000-0005-0000-0000-0000DF010000}"/>
    <cellStyle name="Prozent 2 3 2 7" xfId="916" xr:uid="{00000000-0005-0000-0000-0000E0010000}"/>
    <cellStyle name="Prozent 2 3 3" xfId="162" xr:uid="{00000000-0005-0000-0000-0000E1010000}"/>
    <cellStyle name="Prozent 2 3 3 2" xfId="243" xr:uid="{00000000-0005-0000-0000-0000E2010000}"/>
    <cellStyle name="Prozent 2 3 3 2 2" xfId="606" xr:uid="{00000000-0005-0000-0000-0000E3010000}"/>
    <cellStyle name="Prozent 2 3 3 2 3" xfId="873" xr:uid="{00000000-0005-0000-0000-0000E4010000}"/>
    <cellStyle name="Prozent 2 3 3 2 4" xfId="1117" xr:uid="{00000000-0005-0000-0000-0000E5010000}"/>
    <cellStyle name="Prozent 2 3 3 3" xfId="364" xr:uid="{00000000-0005-0000-0000-0000E6010000}"/>
    <cellStyle name="Prozent 2 3 3 4" xfId="485" xr:uid="{00000000-0005-0000-0000-0000E7010000}"/>
    <cellStyle name="Prozent 2 3 3 5" xfId="752" xr:uid="{00000000-0005-0000-0000-0000E8010000}"/>
    <cellStyle name="Prozent 2 3 3 6" xfId="996" xr:uid="{00000000-0005-0000-0000-0000E9010000}"/>
    <cellStyle name="Prozent 2 3 4" xfId="202" xr:uid="{00000000-0005-0000-0000-0000EA010000}"/>
    <cellStyle name="Prozent 2 3 4 2" xfId="323" xr:uid="{00000000-0005-0000-0000-0000EB010000}"/>
    <cellStyle name="Prozent 2 3 4 2 2" xfId="565" xr:uid="{00000000-0005-0000-0000-0000EC010000}"/>
    <cellStyle name="Prozent 2 3 4 2 3" xfId="832" xr:uid="{00000000-0005-0000-0000-0000ED010000}"/>
    <cellStyle name="Prozent 2 3 4 2 4" xfId="1076" xr:uid="{00000000-0005-0000-0000-0000EE010000}"/>
    <cellStyle name="Prozent 2 3 4 3" xfId="444" xr:uid="{00000000-0005-0000-0000-0000EF010000}"/>
    <cellStyle name="Prozent 2 3 4 4" xfId="711" xr:uid="{00000000-0005-0000-0000-0000F0010000}"/>
    <cellStyle name="Prozent 2 3 4 5" xfId="955" xr:uid="{00000000-0005-0000-0000-0000F1010000}"/>
    <cellStyle name="Prozent 2 3 5" xfId="283" xr:uid="{00000000-0005-0000-0000-0000F2010000}"/>
    <cellStyle name="Prozent 2 3 5 2" xfId="525" xr:uid="{00000000-0005-0000-0000-0000F3010000}"/>
    <cellStyle name="Prozent 2 3 5 3" xfId="792" xr:uid="{00000000-0005-0000-0000-0000F4010000}"/>
    <cellStyle name="Prozent 2 3 5 4" xfId="1036" xr:uid="{00000000-0005-0000-0000-0000F5010000}"/>
    <cellStyle name="Prozent 2 3 6" xfId="404" xr:uid="{00000000-0005-0000-0000-0000F6010000}"/>
    <cellStyle name="Prozent 2 3 7" xfId="662" xr:uid="{00000000-0005-0000-0000-0000F7010000}"/>
    <cellStyle name="Prozent 2 3 8" xfId="915" xr:uid="{00000000-0005-0000-0000-0000F8010000}"/>
    <cellStyle name="Prozent 2 4" xfId="102" xr:uid="{00000000-0005-0000-0000-0000F9010000}"/>
    <cellStyle name="Prozent 2 4 2" xfId="164" xr:uid="{00000000-0005-0000-0000-0000FA010000}"/>
    <cellStyle name="Prozent 2 4 2 2" xfId="245" xr:uid="{00000000-0005-0000-0000-0000FB010000}"/>
    <cellStyle name="Prozent 2 4 2 2 2" xfId="608" xr:uid="{00000000-0005-0000-0000-0000FC010000}"/>
    <cellStyle name="Prozent 2 4 2 2 3" xfId="875" xr:uid="{00000000-0005-0000-0000-0000FD010000}"/>
    <cellStyle name="Prozent 2 4 2 2 4" xfId="1119" xr:uid="{00000000-0005-0000-0000-0000FE010000}"/>
    <cellStyle name="Prozent 2 4 2 3" xfId="366" xr:uid="{00000000-0005-0000-0000-0000FF010000}"/>
    <cellStyle name="Prozent 2 4 2 4" xfId="487" xr:uid="{00000000-0005-0000-0000-000000020000}"/>
    <cellStyle name="Prozent 2 4 2 5" xfId="754" xr:uid="{00000000-0005-0000-0000-000001020000}"/>
    <cellStyle name="Prozent 2 4 2 6" xfId="998" xr:uid="{00000000-0005-0000-0000-000002020000}"/>
    <cellStyle name="Prozent 2 4 3" xfId="203" xr:uid="{00000000-0005-0000-0000-000003020000}"/>
    <cellStyle name="Prozent 2 4 3 2" xfId="325" xr:uid="{00000000-0005-0000-0000-000004020000}"/>
    <cellStyle name="Prozent 2 4 3 2 2" xfId="567" xr:uid="{00000000-0005-0000-0000-000005020000}"/>
    <cellStyle name="Prozent 2 4 3 2 3" xfId="834" xr:uid="{00000000-0005-0000-0000-000006020000}"/>
    <cellStyle name="Prozent 2 4 3 2 4" xfId="1078" xr:uid="{00000000-0005-0000-0000-000007020000}"/>
    <cellStyle name="Prozent 2 4 3 3" xfId="446" xr:uid="{00000000-0005-0000-0000-000008020000}"/>
    <cellStyle name="Prozent 2 4 3 4" xfId="713" xr:uid="{00000000-0005-0000-0000-000009020000}"/>
    <cellStyle name="Prozent 2 4 3 5" xfId="957" xr:uid="{00000000-0005-0000-0000-00000A020000}"/>
    <cellStyle name="Prozent 2 4 4" xfId="285" xr:uid="{00000000-0005-0000-0000-00000B020000}"/>
    <cellStyle name="Prozent 2 4 4 2" xfId="527" xr:uid="{00000000-0005-0000-0000-00000C020000}"/>
    <cellStyle name="Prozent 2 4 4 3" xfId="794" xr:uid="{00000000-0005-0000-0000-00000D020000}"/>
    <cellStyle name="Prozent 2 4 4 4" xfId="1038" xr:uid="{00000000-0005-0000-0000-00000E020000}"/>
    <cellStyle name="Prozent 2 4 5" xfId="406" xr:uid="{00000000-0005-0000-0000-00000F020000}"/>
    <cellStyle name="Prozent 2 4 6" xfId="664" xr:uid="{00000000-0005-0000-0000-000010020000}"/>
    <cellStyle name="Prozent 2 4 7" xfId="917" xr:uid="{00000000-0005-0000-0000-000011020000}"/>
    <cellStyle name="Prozent 2 5" xfId="103" xr:uid="{00000000-0005-0000-0000-000012020000}"/>
    <cellStyle name="Prozent 2 5 2" xfId="165" xr:uid="{00000000-0005-0000-0000-000013020000}"/>
    <cellStyle name="Prozent 2 5 2 2" xfId="246" xr:uid="{00000000-0005-0000-0000-000014020000}"/>
    <cellStyle name="Prozent 2 5 2 2 2" xfId="609" xr:uid="{00000000-0005-0000-0000-000015020000}"/>
    <cellStyle name="Prozent 2 5 2 2 3" xfId="876" xr:uid="{00000000-0005-0000-0000-000016020000}"/>
    <cellStyle name="Prozent 2 5 2 2 4" xfId="1120" xr:uid="{00000000-0005-0000-0000-000017020000}"/>
    <cellStyle name="Prozent 2 5 2 3" xfId="367" xr:uid="{00000000-0005-0000-0000-000018020000}"/>
    <cellStyle name="Prozent 2 5 2 4" xfId="488" xr:uid="{00000000-0005-0000-0000-000019020000}"/>
    <cellStyle name="Prozent 2 5 2 5" xfId="755" xr:uid="{00000000-0005-0000-0000-00001A020000}"/>
    <cellStyle name="Prozent 2 5 2 6" xfId="999" xr:uid="{00000000-0005-0000-0000-00001B020000}"/>
    <cellStyle name="Prozent 2 5 3" xfId="204" xr:uid="{00000000-0005-0000-0000-00001C020000}"/>
    <cellStyle name="Prozent 2 5 3 2" xfId="326" xr:uid="{00000000-0005-0000-0000-00001D020000}"/>
    <cellStyle name="Prozent 2 5 3 2 2" xfId="568" xr:uid="{00000000-0005-0000-0000-00001E020000}"/>
    <cellStyle name="Prozent 2 5 3 2 3" xfId="835" xr:uid="{00000000-0005-0000-0000-00001F020000}"/>
    <cellStyle name="Prozent 2 5 3 2 4" xfId="1079" xr:uid="{00000000-0005-0000-0000-000020020000}"/>
    <cellStyle name="Prozent 2 5 3 3" xfId="447" xr:uid="{00000000-0005-0000-0000-000021020000}"/>
    <cellStyle name="Prozent 2 5 3 4" xfId="714" xr:uid="{00000000-0005-0000-0000-000022020000}"/>
    <cellStyle name="Prozent 2 5 3 5" xfId="958" xr:uid="{00000000-0005-0000-0000-000023020000}"/>
    <cellStyle name="Prozent 2 5 4" xfId="286" xr:uid="{00000000-0005-0000-0000-000024020000}"/>
    <cellStyle name="Prozent 2 5 4 2" xfId="528" xr:uid="{00000000-0005-0000-0000-000025020000}"/>
    <cellStyle name="Prozent 2 5 4 3" xfId="795" xr:uid="{00000000-0005-0000-0000-000026020000}"/>
    <cellStyle name="Prozent 2 5 4 4" xfId="1039" xr:uid="{00000000-0005-0000-0000-000027020000}"/>
    <cellStyle name="Prozent 2 5 5" xfId="407" xr:uid="{00000000-0005-0000-0000-000028020000}"/>
    <cellStyle name="Prozent 2 5 6" xfId="665" xr:uid="{00000000-0005-0000-0000-000029020000}"/>
    <cellStyle name="Prozent 2 5 7" xfId="918" xr:uid="{00000000-0005-0000-0000-00002A020000}"/>
    <cellStyle name="Prozent 2 6" xfId="159" xr:uid="{00000000-0005-0000-0000-00002B020000}"/>
    <cellStyle name="Prozent 2 6 2" xfId="240" xr:uid="{00000000-0005-0000-0000-00002C020000}"/>
    <cellStyle name="Prozent 2 6 2 2" xfId="603" xr:uid="{00000000-0005-0000-0000-00002D020000}"/>
    <cellStyle name="Prozent 2 6 2 3" xfId="870" xr:uid="{00000000-0005-0000-0000-00002E020000}"/>
    <cellStyle name="Prozent 2 6 2 4" xfId="1114" xr:uid="{00000000-0005-0000-0000-00002F020000}"/>
    <cellStyle name="Prozent 2 6 3" xfId="361" xr:uid="{00000000-0005-0000-0000-000030020000}"/>
    <cellStyle name="Prozent 2 6 4" xfId="482" xr:uid="{00000000-0005-0000-0000-000031020000}"/>
    <cellStyle name="Prozent 2 6 5" xfId="749" xr:uid="{00000000-0005-0000-0000-000032020000}"/>
    <cellStyle name="Prozent 2 6 6" xfId="993" xr:uid="{00000000-0005-0000-0000-000033020000}"/>
    <cellStyle name="Prozent 2 7" xfId="205" xr:uid="{00000000-0005-0000-0000-000034020000}"/>
    <cellStyle name="Prozent 2 7 2" xfId="320" xr:uid="{00000000-0005-0000-0000-000035020000}"/>
    <cellStyle name="Prozent 2 7 2 2" xfId="562" xr:uid="{00000000-0005-0000-0000-000036020000}"/>
    <cellStyle name="Prozent 2 7 2 3" xfId="829" xr:uid="{00000000-0005-0000-0000-000037020000}"/>
    <cellStyle name="Prozent 2 7 2 4" xfId="1073" xr:uid="{00000000-0005-0000-0000-000038020000}"/>
    <cellStyle name="Prozent 2 7 3" xfId="441" xr:uid="{00000000-0005-0000-0000-000039020000}"/>
    <cellStyle name="Prozent 2 7 4" xfId="708" xr:uid="{00000000-0005-0000-0000-00003A020000}"/>
    <cellStyle name="Prozent 2 7 5" xfId="952" xr:uid="{00000000-0005-0000-0000-00003B020000}"/>
    <cellStyle name="Prozent 2 8" xfId="280" xr:uid="{00000000-0005-0000-0000-00003C020000}"/>
    <cellStyle name="Prozent 2 8 2" xfId="522" xr:uid="{00000000-0005-0000-0000-00003D020000}"/>
    <cellStyle name="Prozent 2 8 3" xfId="789" xr:uid="{00000000-0005-0000-0000-00003E020000}"/>
    <cellStyle name="Prozent 2 8 4" xfId="1033" xr:uid="{00000000-0005-0000-0000-00003F020000}"/>
    <cellStyle name="Prozent 2 9" xfId="401" xr:uid="{00000000-0005-0000-0000-000040020000}"/>
    <cellStyle name="Prozent 3" xfId="104" xr:uid="{00000000-0005-0000-0000-000041020000}"/>
    <cellStyle name="Schlecht" xfId="105" xr:uid="{00000000-0005-0000-0000-000042020000}"/>
    <cellStyle name="Schlecht 2" xfId="106" xr:uid="{00000000-0005-0000-0000-000043020000}"/>
    <cellStyle name="Schlecht 3" xfId="666" xr:uid="{00000000-0005-0000-0000-000044020000}"/>
    <cellStyle name="Standard" xfId="0" builtinId="0"/>
    <cellStyle name="Standard 2" xfId="107" xr:uid="{00000000-0005-0000-0000-000046020000}"/>
    <cellStyle name="Standard 2 2" xfId="1156" xr:uid="{9BB7AF8E-E7EA-4A88-8016-5A0B7F2B69EA}"/>
    <cellStyle name="Standard 3" xfId="108" xr:uid="{00000000-0005-0000-0000-000047020000}"/>
    <cellStyle name="Standard 3 10" xfId="408" xr:uid="{00000000-0005-0000-0000-000048020000}"/>
    <cellStyle name="Standard 3 10 2" xfId="1148" xr:uid="{854C5A0A-123C-4DF7-9DE9-FD4371472334}"/>
    <cellStyle name="Standard 3 10 3" xfId="1151" xr:uid="{6F43782C-2673-4C98-ACB2-8E14DDD46339}"/>
    <cellStyle name="Standard 3 11" xfId="667" xr:uid="{00000000-0005-0000-0000-000049020000}"/>
    <cellStyle name="Standard 3 12" xfId="919" xr:uid="{00000000-0005-0000-0000-00004A020000}"/>
    <cellStyle name="Standard 3 13" xfId="1146" xr:uid="{45F8A6A5-EB81-4F73-9B7D-73E286C85EC4}"/>
    <cellStyle name="Standard 3 2" xfId="109" xr:uid="{00000000-0005-0000-0000-00004B020000}"/>
    <cellStyle name="Standard 3 2 10" xfId="668" xr:uid="{00000000-0005-0000-0000-00004C020000}"/>
    <cellStyle name="Standard 3 2 11" xfId="920" xr:uid="{00000000-0005-0000-0000-00004D020000}"/>
    <cellStyle name="Standard 3 2 2" xfId="110" xr:uid="{00000000-0005-0000-0000-00004E020000}"/>
    <cellStyle name="Standard 3 2 2 2" xfId="111" xr:uid="{00000000-0005-0000-0000-00004F020000}"/>
    <cellStyle name="Standard 3 2 2 2 2" xfId="169" xr:uid="{00000000-0005-0000-0000-000050020000}"/>
    <cellStyle name="Standard 3 2 2 2 2 2" xfId="250" xr:uid="{00000000-0005-0000-0000-000051020000}"/>
    <cellStyle name="Standard 3 2 2 2 2 2 2" xfId="613" xr:uid="{00000000-0005-0000-0000-000052020000}"/>
    <cellStyle name="Standard 3 2 2 2 2 2 3" xfId="880" xr:uid="{00000000-0005-0000-0000-000053020000}"/>
    <cellStyle name="Standard 3 2 2 2 2 2 4" xfId="1124" xr:uid="{00000000-0005-0000-0000-000054020000}"/>
    <cellStyle name="Standard 3 2 2 2 2 2 5" xfId="1155" xr:uid="{5A275A0A-1147-41A0-B7E1-70BFAB0DB552}"/>
    <cellStyle name="Standard 3 2 2 2 2 3" xfId="371" xr:uid="{00000000-0005-0000-0000-000055020000}"/>
    <cellStyle name="Standard 3 2 2 2 2 3 2" xfId="1149" xr:uid="{91A4AABA-AA6D-403C-A30D-A33E72D64C7B}"/>
    <cellStyle name="Standard 3 2 2 2 2 3 3" xfId="1154" xr:uid="{A6FF8EE0-1EBD-4CBE-A51A-A543D15864B9}"/>
    <cellStyle name="Standard 3 2 2 2 2 4" xfId="492" xr:uid="{00000000-0005-0000-0000-000056020000}"/>
    <cellStyle name="Standard 3 2 2 2 2 5" xfId="759" xr:uid="{00000000-0005-0000-0000-000057020000}"/>
    <cellStyle name="Standard 3 2 2 2 2 6" xfId="1003" xr:uid="{00000000-0005-0000-0000-000058020000}"/>
    <cellStyle name="Standard 3 2 2 2 2 7" xfId="1147" xr:uid="{7E3A2C36-BC63-4340-9455-FCA762AA4C0F}"/>
    <cellStyle name="Standard 3 2 2 2 3" xfId="206" xr:uid="{00000000-0005-0000-0000-000059020000}"/>
    <cellStyle name="Standard 3 2 2 2 3 2" xfId="330" xr:uid="{00000000-0005-0000-0000-00005A020000}"/>
    <cellStyle name="Standard 3 2 2 2 3 2 2" xfId="572" xr:uid="{00000000-0005-0000-0000-00005B020000}"/>
    <cellStyle name="Standard 3 2 2 2 3 2 3" xfId="839" xr:uid="{00000000-0005-0000-0000-00005C020000}"/>
    <cellStyle name="Standard 3 2 2 2 3 2 4" xfId="1083" xr:uid="{00000000-0005-0000-0000-00005D020000}"/>
    <cellStyle name="Standard 3 2 2 2 3 3" xfId="451" xr:uid="{00000000-0005-0000-0000-00005E020000}"/>
    <cellStyle name="Standard 3 2 2 2 3 4" xfId="718" xr:uid="{00000000-0005-0000-0000-00005F020000}"/>
    <cellStyle name="Standard 3 2 2 2 3 5" xfId="962" xr:uid="{00000000-0005-0000-0000-000060020000}"/>
    <cellStyle name="Standard 3 2 2 2 4" xfId="290" xr:uid="{00000000-0005-0000-0000-000061020000}"/>
    <cellStyle name="Standard 3 2 2 2 4 2" xfId="532" xr:uid="{00000000-0005-0000-0000-000062020000}"/>
    <cellStyle name="Standard 3 2 2 2 4 3" xfId="799" xr:uid="{00000000-0005-0000-0000-000063020000}"/>
    <cellStyle name="Standard 3 2 2 2 4 4" xfId="1043" xr:uid="{00000000-0005-0000-0000-000064020000}"/>
    <cellStyle name="Standard 3 2 2 2 5" xfId="411" xr:uid="{00000000-0005-0000-0000-000065020000}"/>
    <cellStyle name="Standard 3 2 2 2 6" xfId="670" xr:uid="{00000000-0005-0000-0000-000066020000}"/>
    <cellStyle name="Standard 3 2 2 2 7" xfId="922" xr:uid="{00000000-0005-0000-0000-000067020000}"/>
    <cellStyle name="Standard 3 2 2 3" xfId="168" xr:uid="{00000000-0005-0000-0000-000068020000}"/>
    <cellStyle name="Standard 3 2 2 3 2" xfId="249" xr:uid="{00000000-0005-0000-0000-000069020000}"/>
    <cellStyle name="Standard 3 2 2 3 2 2" xfId="612" xr:uid="{00000000-0005-0000-0000-00006A020000}"/>
    <cellStyle name="Standard 3 2 2 3 2 3" xfId="879" xr:uid="{00000000-0005-0000-0000-00006B020000}"/>
    <cellStyle name="Standard 3 2 2 3 2 4" xfId="1123" xr:uid="{00000000-0005-0000-0000-00006C020000}"/>
    <cellStyle name="Standard 3 2 2 3 3" xfId="370" xr:uid="{00000000-0005-0000-0000-00006D020000}"/>
    <cellStyle name="Standard 3 2 2 3 4" xfId="491" xr:uid="{00000000-0005-0000-0000-00006E020000}"/>
    <cellStyle name="Standard 3 2 2 3 5" xfId="758" xr:uid="{00000000-0005-0000-0000-00006F020000}"/>
    <cellStyle name="Standard 3 2 2 3 6" xfId="1002" xr:uid="{00000000-0005-0000-0000-000070020000}"/>
    <cellStyle name="Standard 3 2 2 4" xfId="207" xr:uid="{00000000-0005-0000-0000-000071020000}"/>
    <cellStyle name="Standard 3 2 2 4 2" xfId="329" xr:uid="{00000000-0005-0000-0000-000072020000}"/>
    <cellStyle name="Standard 3 2 2 4 2 2" xfId="571" xr:uid="{00000000-0005-0000-0000-000073020000}"/>
    <cellStyle name="Standard 3 2 2 4 2 3" xfId="838" xr:uid="{00000000-0005-0000-0000-000074020000}"/>
    <cellStyle name="Standard 3 2 2 4 2 4" xfId="1082" xr:uid="{00000000-0005-0000-0000-000075020000}"/>
    <cellStyle name="Standard 3 2 2 4 3" xfId="450" xr:uid="{00000000-0005-0000-0000-000076020000}"/>
    <cellStyle name="Standard 3 2 2 4 4" xfId="717" xr:uid="{00000000-0005-0000-0000-000077020000}"/>
    <cellStyle name="Standard 3 2 2 4 5" xfId="961" xr:uid="{00000000-0005-0000-0000-000078020000}"/>
    <cellStyle name="Standard 3 2 2 5" xfId="289" xr:uid="{00000000-0005-0000-0000-000079020000}"/>
    <cellStyle name="Standard 3 2 2 5 2" xfId="531" xr:uid="{00000000-0005-0000-0000-00007A020000}"/>
    <cellStyle name="Standard 3 2 2 5 3" xfId="798" xr:uid="{00000000-0005-0000-0000-00007B020000}"/>
    <cellStyle name="Standard 3 2 2 5 4" xfId="1042" xr:uid="{00000000-0005-0000-0000-00007C020000}"/>
    <cellStyle name="Standard 3 2 2 6" xfId="410" xr:uid="{00000000-0005-0000-0000-00007D020000}"/>
    <cellStyle name="Standard 3 2 2 7" xfId="669" xr:uid="{00000000-0005-0000-0000-00007E020000}"/>
    <cellStyle name="Standard 3 2 2 8" xfId="921" xr:uid="{00000000-0005-0000-0000-00007F020000}"/>
    <cellStyle name="Standard 3 2 3" xfId="112" xr:uid="{00000000-0005-0000-0000-000080020000}"/>
    <cellStyle name="Standard 3 2 3 2" xfId="113" xr:uid="{00000000-0005-0000-0000-000081020000}"/>
    <cellStyle name="Standard 3 2 3 2 2" xfId="171" xr:uid="{00000000-0005-0000-0000-000082020000}"/>
    <cellStyle name="Standard 3 2 3 2 2 2" xfId="252" xr:uid="{00000000-0005-0000-0000-000083020000}"/>
    <cellStyle name="Standard 3 2 3 2 2 2 2" xfId="615" xr:uid="{00000000-0005-0000-0000-000084020000}"/>
    <cellStyle name="Standard 3 2 3 2 2 2 3" xfId="882" xr:uid="{00000000-0005-0000-0000-000085020000}"/>
    <cellStyle name="Standard 3 2 3 2 2 2 4" xfId="1126" xr:uid="{00000000-0005-0000-0000-000086020000}"/>
    <cellStyle name="Standard 3 2 3 2 2 3" xfId="373" xr:uid="{00000000-0005-0000-0000-000087020000}"/>
    <cellStyle name="Standard 3 2 3 2 2 4" xfId="494" xr:uid="{00000000-0005-0000-0000-000088020000}"/>
    <cellStyle name="Standard 3 2 3 2 2 5" xfId="761" xr:uid="{00000000-0005-0000-0000-000089020000}"/>
    <cellStyle name="Standard 3 2 3 2 2 6" xfId="1005" xr:uid="{00000000-0005-0000-0000-00008A020000}"/>
    <cellStyle name="Standard 3 2 3 2 3" xfId="208" xr:uid="{00000000-0005-0000-0000-00008B020000}"/>
    <cellStyle name="Standard 3 2 3 2 3 2" xfId="332" xr:uid="{00000000-0005-0000-0000-00008C020000}"/>
    <cellStyle name="Standard 3 2 3 2 3 2 2" xfId="574" xr:uid="{00000000-0005-0000-0000-00008D020000}"/>
    <cellStyle name="Standard 3 2 3 2 3 2 3" xfId="841" xr:uid="{00000000-0005-0000-0000-00008E020000}"/>
    <cellStyle name="Standard 3 2 3 2 3 2 4" xfId="1085" xr:uid="{00000000-0005-0000-0000-00008F020000}"/>
    <cellStyle name="Standard 3 2 3 2 3 3" xfId="453" xr:uid="{00000000-0005-0000-0000-000090020000}"/>
    <cellStyle name="Standard 3 2 3 2 3 4" xfId="720" xr:uid="{00000000-0005-0000-0000-000091020000}"/>
    <cellStyle name="Standard 3 2 3 2 3 5" xfId="964" xr:uid="{00000000-0005-0000-0000-000092020000}"/>
    <cellStyle name="Standard 3 2 3 2 4" xfId="292" xr:uid="{00000000-0005-0000-0000-000093020000}"/>
    <cellStyle name="Standard 3 2 3 2 4 2" xfId="534" xr:uid="{00000000-0005-0000-0000-000094020000}"/>
    <cellStyle name="Standard 3 2 3 2 4 3" xfId="801" xr:uid="{00000000-0005-0000-0000-000095020000}"/>
    <cellStyle name="Standard 3 2 3 2 4 4" xfId="1045" xr:uid="{00000000-0005-0000-0000-000096020000}"/>
    <cellStyle name="Standard 3 2 3 2 5" xfId="413" xr:uid="{00000000-0005-0000-0000-000097020000}"/>
    <cellStyle name="Standard 3 2 3 2 6" xfId="672" xr:uid="{00000000-0005-0000-0000-000098020000}"/>
    <cellStyle name="Standard 3 2 3 2 7" xfId="924" xr:uid="{00000000-0005-0000-0000-000099020000}"/>
    <cellStyle name="Standard 3 2 3 3" xfId="170" xr:uid="{00000000-0005-0000-0000-00009A020000}"/>
    <cellStyle name="Standard 3 2 3 3 2" xfId="251" xr:uid="{00000000-0005-0000-0000-00009B020000}"/>
    <cellStyle name="Standard 3 2 3 3 2 2" xfId="614" xr:uid="{00000000-0005-0000-0000-00009C020000}"/>
    <cellStyle name="Standard 3 2 3 3 2 3" xfId="881" xr:uid="{00000000-0005-0000-0000-00009D020000}"/>
    <cellStyle name="Standard 3 2 3 3 2 4" xfId="1125" xr:uid="{00000000-0005-0000-0000-00009E020000}"/>
    <cellStyle name="Standard 3 2 3 3 3" xfId="372" xr:uid="{00000000-0005-0000-0000-00009F020000}"/>
    <cellStyle name="Standard 3 2 3 3 4" xfId="493" xr:uid="{00000000-0005-0000-0000-0000A0020000}"/>
    <cellStyle name="Standard 3 2 3 3 5" xfId="760" xr:uid="{00000000-0005-0000-0000-0000A1020000}"/>
    <cellStyle name="Standard 3 2 3 3 6" xfId="1004" xr:uid="{00000000-0005-0000-0000-0000A2020000}"/>
    <cellStyle name="Standard 3 2 3 4" xfId="209" xr:uid="{00000000-0005-0000-0000-0000A3020000}"/>
    <cellStyle name="Standard 3 2 3 4 2" xfId="331" xr:uid="{00000000-0005-0000-0000-0000A4020000}"/>
    <cellStyle name="Standard 3 2 3 4 2 2" xfId="573" xr:uid="{00000000-0005-0000-0000-0000A5020000}"/>
    <cellStyle name="Standard 3 2 3 4 2 3" xfId="840" xr:uid="{00000000-0005-0000-0000-0000A6020000}"/>
    <cellStyle name="Standard 3 2 3 4 2 4" xfId="1084" xr:uid="{00000000-0005-0000-0000-0000A7020000}"/>
    <cellStyle name="Standard 3 2 3 4 3" xfId="452" xr:uid="{00000000-0005-0000-0000-0000A8020000}"/>
    <cellStyle name="Standard 3 2 3 4 4" xfId="719" xr:uid="{00000000-0005-0000-0000-0000A9020000}"/>
    <cellStyle name="Standard 3 2 3 4 5" xfId="963" xr:uid="{00000000-0005-0000-0000-0000AA020000}"/>
    <cellStyle name="Standard 3 2 3 5" xfId="291" xr:uid="{00000000-0005-0000-0000-0000AB020000}"/>
    <cellStyle name="Standard 3 2 3 5 2" xfId="533" xr:uid="{00000000-0005-0000-0000-0000AC020000}"/>
    <cellStyle name="Standard 3 2 3 5 3" xfId="800" xr:uid="{00000000-0005-0000-0000-0000AD020000}"/>
    <cellStyle name="Standard 3 2 3 5 4" xfId="1044" xr:uid="{00000000-0005-0000-0000-0000AE020000}"/>
    <cellStyle name="Standard 3 2 3 6" xfId="412" xr:uid="{00000000-0005-0000-0000-0000AF020000}"/>
    <cellStyle name="Standard 3 2 3 7" xfId="671" xr:uid="{00000000-0005-0000-0000-0000B0020000}"/>
    <cellStyle name="Standard 3 2 3 8" xfId="923" xr:uid="{00000000-0005-0000-0000-0000B1020000}"/>
    <cellStyle name="Standard 3 2 4" xfId="114" xr:uid="{00000000-0005-0000-0000-0000B2020000}"/>
    <cellStyle name="Standard 3 2 4 2" xfId="172" xr:uid="{00000000-0005-0000-0000-0000B3020000}"/>
    <cellStyle name="Standard 3 2 4 2 2" xfId="253" xr:uid="{00000000-0005-0000-0000-0000B4020000}"/>
    <cellStyle name="Standard 3 2 4 2 2 2" xfId="616" xr:uid="{00000000-0005-0000-0000-0000B5020000}"/>
    <cellStyle name="Standard 3 2 4 2 2 3" xfId="883" xr:uid="{00000000-0005-0000-0000-0000B6020000}"/>
    <cellStyle name="Standard 3 2 4 2 2 4" xfId="1127" xr:uid="{00000000-0005-0000-0000-0000B7020000}"/>
    <cellStyle name="Standard 3 2 4 2 3" xfId="374" xr:uid="{00000000-0005-0000-0000-0000B8020000}"/>
    <cellStyle name="Standard 3 2 4 2 4" xfId="495" xr:uid="{00000000-0005-0000-0000-0000B9020000}"/>
    <cellStyle name="Standard 3 2 4 2 5" xfId="762" xr:uid="{00000000-0005-0000-0000-0000BA020000}"/>
    <cellStyle name="Standard 3 2 4 2 6" xfId="1006" xr:uid="{00000000-0005-0000-0000-0000BB020000}"/>
    <cellStyle name="Standard 3 2 4 3" xfId="210" xr:uid="{00000000-0005-0000-0000-0000BC020000}"/>
    <cellStyle name="Standard 3 2 4 3 2" xfId="333" xr:uid="{00000000-0005-0000-0000-0000BD020000}"/>
    <cellStyle name="Standard 3 2 4 3 2 2" xfId="575" xr:uid="{00000000-0005-0000-0000-0000BE020000}"/>
    <cellStyle name="Standard 3 2 4 3 2 3" xfId="842" xr:uid="{00000000-0005-0000-0000-0000BF020000}"/>
    <cellStyle name="Standard 3 2 4 3 2 4" xfId="1086" xr:uid="{00000000-0005-0000-0000-0000C0020000}"/>
    <cellStyle name="Standard 3 2 4 3 3" xfId="454" xr:uid="{00000000-0005-0000-0000-0000C1020000}"/>
    <cellStyle name="Standard 3 2 4 3 4" xfId="721" xr:uid="{00000000-0005-0000-0000-0000C2020000}"/>
    <cellStyle name="Standard 3 2 4 3 5" xfId="965" xr:uid="{00000000-0005-0000-0000-0000C3020000}"/>
    <cellStyle name="Standard 3 2 4 4" xfId="293" xr:uid="{00000000-0005-0000-0000-0000C4020000}"/>
    <cellStyle name="Standard 3 2 4 4 2" xfId="535" xr:uid="{00000000-0005-0000-0000-0000C5020000}"/>
    <cellStyle name="Standard 3 2 4 4 3" xfId="802" xr:uid="{00000000-0005-0000-0000-0000C6020000}"/>
    <cellStyle name="Standard 3 2 4 4 4" xfId="1046" xr:uid="{00000000-0005-0000-0000-0000C7020000}"/>
    <cellStyle name="Standard 3 2 4 5" xfId="414" xr:uid="{00000000-0005-0000-0000-0000C8020000}"/>
    <cellStyle name="Standard 3 2 4 6" xfId="673" xr:uid="{00000000-0005-0000-0000-0000C9020000}"/>
    <cellStyle name="Standard 3 2 4 7" xfId="925" xr:uid="{00000000-0005-0000-0000-0000CA020000}"/>
    <cellStyle name="Standard 3 2 5" xfId="115" xr:uid="{00000000-0005-0000-0000-0000CB020000}"/>
    <cellStyle name="Standard 3 2 5 2" xfId="173" xr:uid="{00000000-0005-0000-0000-0000CC020000}"/>
    <cellStyle name="Standard 3 2 5 2 2" xfId="254" xr:uid="{00000000-0005-0000-0000-0000CD020000}"/>
    <cellStyle name="Standard 3 2 5 2 2 2" xfId="617" xr:uid="{00000000-0005-0000-0000-0000CE020000}"/>
    <cellStyle name="Standard 3 2 5 2 2 3" xfId="884" xr:uid="{00000000-0005-0000-0000-0000CF020000}"/>
    <cellStyle name="Standard 3 2 5 2 2 4" xfId="1128" xr:uid="{00000000-0005-0000-0000-0000D0020000}"/>
    <cellStyle name="Standard 3 2 5 2 3" xfId="375" xr:uid="{00000000-0005-0000-0000-0000D1020000}"/>
    <cellStyle name="Standard 3 2 5 2 4" xfId="496" xr:uid="{00000000-0005-0000-0000-0000D2020000}"/>
    <cellStyle name="Standard 3 2 5 2 5" xfId="763" xr:uid="{00000000-0005-0000-0000-0000D3020000}"/>
    <cellStyle name="Standard 3 2 5 2 6" xfId="1007" xr:uid="{00000000-0005-0000-0000-0000D4020000}"/>
    <cellStyle name="Standard 3 2 5 3" xfId="211" xr:uid="{00000000-0005-0000-0000-0000D5020000}"/>
    <cellStyle name="Standard 3 2 5 3 2" xfId="334" xr:uid="{00000000-0005-0000-0000-0000D6020000}"/>
    <cellStyle name="Standard 3 2 5 3 2 2" xfId="576" xr:uid="{00000000-0005-0000-0000-0000D7020000}"/>
    <cellStyle name="Standard 3 2 5 3 2 3" xfId="843" xr:uid="{00000000-0005-0000-0000-0000D8020000}"/>
    <cellStyle name="Standard 3 2 5 3 2 4" xfId="1087" xr:uid="{00000000-0005-0000-0000-0000D9020000}"/>
    <cellStyle name="Standard 3 2 5 3 3" xfId="455" xr:uid="{00000000-0005-0000-0000-0000DA020000}"/>
    <cellStyle name="Standard 3 2 5 3 4" xfId="722" xr:uid="{00000000-0005-0000-0000-0000DB020000}"/>
    <cellStyle name="Standard 3 2 5 3 5" xfId="966" xr:uid="{00000000-0005-0000-0000-0000DC020000}"/>
    <cellStyle name="Standard 3 2 5 4" xfId="294" xr:uid="{00000000-0005-0000-0000-0000DD020000}"/>
    <cellStyle name="Standard 3 2 5 4 2" xfId="536" xr:uid="{00000000-0005-0000-0000-0000DE020000}"/>
    <cellStyle name="Standard 3 2 5 4 3" xfId="803" xr:uid="{00000000-0005-0000-0000-0000DF020000}"/>
    <cellStyle name="Standard 3 2 5 4 4" xfId="1047" xr:uid="{00000000-0005-0000-0000-0000E0020000}"/>
    <cellStyle name="Standard 3 2 5 5" xfId="415" xr:uid="{00000000-0005-0000-0000-0000E1020000}"/>
    <cellStyle name="Standard 3 2 5 6" xfId="674" xr:uid="{00000000-0005-0000-0000-0000E2020000}"/>
    <cellStyle name="Standard 3 2 5 7" xfId="926" xr:uid="{00000000-0005-0000-0000-0000E3020000}"/>
    <cellStyle name="Standard 3 2 6" xfId="167" xr:uid="{00000000-0005-0000-0000-0000E4020000}"/>
    <cellStyle name="Standard 3 2 6 2" xfId="248" xr:uid="{00000000-0005-0000-0000-0000E5020000}"/>
    <cellStyle name="Standard 3 2 6 2 2" xfId="611" xr:uid="{00000000-0005-0000-0000-0000E6020000}"/>
    <cellStyle name="Standard 3 2 6 2 3" xfId="878" xr:uid="{00000000-0005-0000-0000-0000E7020000}"/>
    <cellStyle name="Standard 3 2 6 2 4" xfId="1122" xr:uid="{00000000-0005-0000-0000-0000E8020000}"/>
    <cellStyle name="Standard 3 2 6 3" xfId="369" xr:uid="{00000000-0005-0000-0000-0000E9020000}"/>
    <cellStyle name="Standard 3 2 6 4" xfId="490" xr:uid="{00000000-0005-0000-0000-0000EA020000}"/>
    <cellStyle name="Standard 3 2 6 5" xfId="757" xr:uid="{00000000-0005-0000-0000-0000EB020000}"/>
    <cellStyle name="Standard 3 2 6 6" xfId="1001" xr:uid="{00000000-0005-0000-0000-0000EC020000}"/>
    <cellStyle name="Standard 3 2 7" xfId="212" xr:uid="{00000000-0005-0000-0000-0000ED020000}"/>
    <cellStyle name="Standard 3 2 7 2" xfId="328" xr:uid="{00000000-0005-0000-0000-0000EE020000}"/>
    <cellStyle name="Standard 3 2 7 2 2" xfId="570" xr:uid="{00000000-0005-0000-0000-0000EF020000}"/>
    <cellStyle name="Standard 3 2 7 2 3" xfId="837" xr:uid="{00000000-0005-0000-0000-0000F0020000}"/>
    <cellStyle name="Standard 3 2 7 2 4" xfId="1081" xr:uid="{00000000-0005-0000-0000-0000F1020000}"/>
    <cellStyle name="Standard 3 2 7 3" xfId="449" xr:uid="{00000000-0005-0000-0000-0000F2020000}"/>
    <cellStyle name="Standard 3 2 7 4" xfId="716" xr:uid="{00000000-0005-0000-0000-0000F3020000}"/>
    <cellStyle name="Standard 3 2 7 5" xfId="960" xr:uid="{00000000-0005-0000-0000-0000F4020000}"/>
    <cellStyle name="Standard 3 2 8" xfId="288" xr:uid="{00000000-0005-0000-0000-0000F5020000}"/>
    <cellStyle name="Standard 3 2 8 2" xfId="530" xr:uid="{00000000-0005-0000-0000-0000F6020000}"/>
    <cellStyle name="Standard 3 2 8 3" xfId="797" xr:uid="{00000000-0005-0000-0000-0000F7020000}"/>
    <cellStyle name="Standard 3 2 8 4" xfId="1041" xr:uid="{00000000-0005-0000-0000-0000F8020000}"/>
    <cellStyle name="Standard 3 2 9" xfId="409" xr:uid="{00000000-0005-0000-0000-0000F9020000}"/>
    <cellStyle name="Standard 3 3" xfId="116" xr:uid="{00000000-0005-0000-0000-0000FA020000}"/>
    <cellStyle name="Standard 3 3 2" xfId="117" xr:uid="{00000000-0005-0000-0000-0000FB020000}"/>
    <cellStyle name="Standard 3 3 2 2" xfId="175" xr:uid="{00000000-0005-0000-0000-0000FC020000}"/>
    <cellStyle name="Standard 3 3 2 2 2" xfId="256" xr:uid="{00000000-0005-0000-0000-0000FD020000}"/>
    <cellStyle name="Standard 3 3 2 2 2 2" xfId="619" xr:uid="{00000000-0005-0000-0000-0000FE020000}"/>
    <cellStyle name="Standard 3 3 2 2 2 3" xfId="886" xr:uid="{00000000-0005-0000-0000-0000FF020000}"/>
    <cellStyle name="Standard 3 3 2 2 2 4" xfId="1130" xr:uid="{00000000-0005-0000-0000-000000030000}"/>
    <cellStyle name="Standard 3 3 2 2 3" xfId="377" xr:uid="{00000000-0005-0000-0000-000001030000}"/>
    <cellStyle name="Standard 3 3 2 2 4" xfId="498" xr:uid="{00000000-0005-0000-0000-000002030000}"/>
    <cellStyle name="Standard 3 3 2 2 5" xfId="765" xr:uid="{00000000-0005-0000-0000-000003030000}"/>
    <cellStyle name="Standard 3 3 2 2 6" xfId="1009" xr:uid="{00000000-0005-0000-0000-000004030000}"/>
    <cellStyle name="Standard 3 3 2 3" xfId="213" xr:uid="{00000000-0005-0000-0000-000005030000}"/>
    <cellStyle name="Standard 3 3 2 3 2" xfId="336" xr:uid="{00000000-0005-0000-0000-000006030000}"/>
    <cellStyle name="Standard 3 3 2 3 2 2" xfId="578" xr:uid="{00000000-0005-0000-0000-000007030000}"/>
    <cellStyle name="Standard 3 3 2 3 2 3" xfId="845" xr:uid="{00000000-0005-0000-0000-000008030000}"/>
    <cellStyle name="Standard 3 3 2 3 2 4" xfId="1089" xr:uid="{00000000-0005-0000-0000-000009030000}"/>
    <cellStyle name="Standard 3 3 2 3 3" xfId="457" xr:uid="{00000000-0005-0000-0000-00000A030000}"/>
    <cellStyle name="Standard 3 3 2 3 4" xfId="724" xr:uid="{00000000-0005-0000-0000-00000B030000}"/>
    <cellStyle name="Standard 3 3 2 3 5" xfId="968" xr:uid="{00000000-0005-0000-0000-00000C030000}"/>
    <cellStyle name="Standard 3 3 2 4" xfId="296" xr:uid="{00000000-0005-0000-0000-00000D030000}"/>
    <cellStyle name="Standard 3 3 2 4 2" xfId="538" xr:uid="{00000000-0005-0000-0000-00000E030000}"/>
    <cellStyle name="Standard 3 3 2 4 3" xfId="805" xr:uid="{00000000-0005-0000-0000-00000F030000}"/>
    <cellStyle name="Standard 3 3 2 4 4" xfId="1049" xr:uid="{00000000-0005-0000-0000-000010030000}"/>
    <cellStyle name="Standard 3 3 2 5" xfId="417" xr:uid="{00000000-0005-0000-0000-000011030000}"/>
    <cellStyle name="Standard 3 3 2 6" xfId="676" xr:uid="{00000000-0005-0000-0000-000012030000}"/>
    <cellStyle name="Standard 3 3 2 7" xfId="928" xr:uid="{00000000-0005-0000-0000-000013030000}"/>
    <cellStyle name="Standard 3 3 3" xfId="174" xr:uid="{00000000-0005-0000-0000-000014030000}"/>
    <cellStyle name="Standard 3 3 3 2" xfId="255" xr:uid="{00000000-0005-0000-0000-000015030000}"/>
    <cellStyle name="Standard 3 3 3 2 2" xfId="618" xr:uid="{00000000-0005-0000-0000-000016030000}"/>
    <cellStyle name="Standard 3 3 3 2 3" xfId="885" xr:uid="{00000000-0005-0000-0000-000017030000}"/>
    <cellStyle name="Standard 3 3 3 2 4" xfId="1129" xr:uid="{00000000-0005-0000-0000-000018030000}"/>
    <cellStyle name="Standard 3 3 3 3" xfId="376" xr:uid="{00000000-0005-0000-0000-000019030000}"/>
    <cellStyle name="Standard 3 3 3 4" xfId="497" xr:uid="{00000000-0005-0000-0000-00001A030000}"/>
    <cellStyle name="Standard 3 3 3 5" xfId="764" xr:uid="{00000000-0005-0000-0000-00001B030000}"/>
    <cellStyle name="Standard 3 3 3 6" xfId="1008" xr:uid="{00000000-0005-0000-0000-00001C030000}"/>
    <cellStyle name="Standard 3 3 4" xfId="214" xr:uid="{00000000-0005-0000-0000-00001D030000}"/>
    <cellStyle name="Standard 3 3 4 2" xfId="335" xr:uid="{00000000-0005-0000-0000-00001E030000}"/>
    <cellStyle name="Standard 3 3 4 2 2" xfId="577" xr:uid="{00000000-0005-0000-0000-00001F030000}"/>
    <cellStyle name="Standard 3 3 4 2 3" xfId="844" xr:uid="{00000000-0005-0000-0000-000020030000}"/>
    <cellStyle name="Standard 3 3 4 2 4" xfId="1088" xr:uid="{00000000-0005-0000-0000-000021030000}"/>
    <cellStyle name="Standard 3 3 4 3" xfId="456" xr:uid="{00000000-0005-0000-0000-000022030000}"/>
    <cellStyle name="Standard 3 3 4 4" xfId="723" xr:uid="{00000000-0005-0000-0000-000023030000}"/>
    <cellStyle name="Standard 3 3 4 5" xfId="967" xr:uid="{00000000-0005-0000-0000-000024030000}"/>
    <cellStyle name="Standard 3 3 5" xfId="295" xr:uid="{00000000-0005-0000-0000-000025030000}"/>
    <cellStyle name="Standard 3 3 5 2" xfId="537" xr:uid="{00000000-0005-0000-0000-000026030000}"/>
    <cellStyle name="Standard 3 3 5 3" xfId="804" xr:uid="{00000000-0005-0000-0000-000027030000}"/>
    <cellStyle name="Standard 3 3 5 4" xfId="1048" xr:uid="{00000000-0005-0000-0000-000028030000}"/>
    <cellStyle name="Standard 3 3 6" xfId="416" xr:uid="{00000000-0005-0000-0000-000029030000}"/>
    <cellStyle name="Standard 3 3 7" xfId="675" xr:uid="{00000000-0005-0000-0000-00002A030000}"/>
    <cellStyle name="Standard 3 3 8" xfId="927" xr:uid="{00000000-0005-0000-0000-00002B030000}"/>
    <cellStyle name="Standard 3 4" xfId="118" xr:uid="{00000000-0005-0000-0000-00002C030000}"/>
    <cellStyle name="Standard 3 4 2" xfId="119" xr:uid="{00000000-0005-0000-0000-00002D030000}"/>
    <cellStyle name="Standard 3 4 2 2" xfId="177" xr:uid="{00000000-0005-0000-0000-00002E030000}"/>
    <cellStyle name="Standard 3 4 2 2 2" xfId="258" xr:uid="{00000000-0005-0000-0000-00002F030000}"/>
    <cellStyle name="Standard 3 4 2 2 2 2" xfId="621" xr:uid="{00000000-0005-0000-0000-000030030000}"/>
    <cellStyle name="Standard 3 4 2 2 2 3" xfId="888" xr:uid="{00000000-0005-0000-0000-000031030000}"/>
    <cellStyle name="Standard 3 4 2 2 2 4" xfId="1132" xr:uid="{00000000-0005-0000-0000-000032030000}"/>
    <cellStyle name="Standard 3 4 2 2 3" xfId="379" xr:uid="{00000000-0005-0000-0000-000033030000}"/>
    <cellStyle name="Standard 3 4 2 2 4" xfId="500" xr:uid="{00000000-0005-0000-0000-000034030000}"/>
    <cellStyle name="Standard 3 4 2 2 5" xfId="767" xr:uid="{00000000-0005-0000-0000-000035030000}"/>
    <cellStyle name="Standard 3 4 2 2 6" xfId="1011" xr:uid="{00000000-0005-0000-0000-000036030000}"/>
    <cellStyle name="Standard 3 4 2 3" xfId="215" xr:uid="{00000000-0005-0000-0000-000037030000}"/>
    <cellStyle name="Standard 3 4 2 3 2" xfId="338" xr:uid="{00000000-0005-0000-0000-000038030000}"/>
    <cellStyle name="Standard 3 4 2 3 2 2" xfId="580" xr:uid="{00000000-0005-0000-0000-000039030000}"/>
    <cellStyle name="Standard 3 4 2 3 2 3" xfId="847" xr:uid="{00000000-0005-0000-0000-00003A030000}"/>
    <cellStyle name="Standard 3 4 2 3 2 4" xfId="1091" xr:uid="{00000000-0005-0000-0000-00003B030000}"/>
    <cellStyle name="Standard 3 4 2 3 3" xfId="459" xr:uid="{00000000-0005-0000-0000-00003C030000}"/>
    <cellStyle name="Standard 3 4 2 3 4" xfId="726" xr:uid="{00000000-0005-0000-0000-00003D030000}"/>
    <cellStyle name="Standard 3 4 2 3 5" xfId="970" xr:uid="{00000000-0005-0000-0000-00003E030000}"/>
    <cellStyle name="Standard 3 4 2 4" xfId="298" xr:uid="{00000000-0005-0000-0000-00003F030000}"/>
    <cellStyle name="Standard 3 4 2 4 2" xfId="540" xr:uid="{00000000-0005-0000-0000-000040030000}"/>
    <cellStyle name="Standard 3 4 2 4 3" xfId="807" xr:uid="{00000000-0005-0000-0000-000041030000}"/>
    <cellStyle name="Standard 3 4 2 4 4" xfId="1051" xr:uid="{00000000-0005-0000-0000-000042030000}"/>
    <cellStyle name="Standard 3 4 2 5" xfId="419" xr:uid="{00000000-0005-0000-0000-000043030000}"/>
    <cellStyle name="Standard 3 4 2 6" xfId="678" xr:uid="{00000000-0005-0000-0000-000044030000}"/>
    <cellStyle name="Standard 3 4 2 7" xfId="930" xr:uid="{00000000-0005-0000-0000-000045030000}"/>
    <cellStyle name="Standard 3 4 3" xfId="176" xr:uid="{00000000-0005-0000-0000-000046030000}"/>
    <cellStyle name="Standard 3 4 3 2" xfId="257" xr:uid="{00000000-0005-0000-0000-000047030000}"/>
    <cellStyle name="Standard 3 4 3 2 2" xfId="620" xr:uid="{00000000-0005-0000-0000-000048030000}"/>
    <cellStyle name="Standard 3 4 3 2 3" xfId="887" xr:uid="{00000000-0005-0000-0000-000049030000}"/>
    <cellStyle name="Standard 3 4 3 2 4" xfId="1131" xr:uid="{00000000-0005-0000-0000-00004A030000}"/>
    <cellStyle name="Standard 3 4 3 3" xfId="378" xr:uid="{00000000-0005-0000-0000-00004B030000}"/>
    <cellStyle name="Standard 3 4 3 4" xfId="499" xr:uid="{00000000-0005-0000-0000-00004C030000}"/>
    <cellStyle name="Standard 3 4 3 5" xfId="766" xr:uid="{00000000-0005-0000-0000-00004D030000}"/>
    <cellStyle name="Standard 3 4 3 6" xfId="1010" xr:uid="{00000000-0005-0000-0000-00004E030000}"/>
    <cellStyle name="Standard 3 4 4" xfId="216" xr:uid="{00000000-0005-0000-0000-00004F030000}"/>
    <cellStyle name="Standard 3 4 4 2" xfId="337" xr:uid="{00000000-0005-0000-0000-000050030000}"/>
    <cellStyle name="Standard 3 4 4 2 2" xfId="579" xr:uid="{00000000-0005-0000-0000-000051030000}"/>
    <cellStyle name="Standard 3 4 4 2 3" xfId="846" xr:uid="{00000000-0005-0000-0000-000052030000}"/>
    <cellStyle name="Standard 3 4 4 2 4" xfId="1090" xr:uid="{00000000-0005-0000-0000-000053030000}"/>
    <cellStyle name="Standard 3 4 4 3" xfId="458" xr:uid="{00000000-0005-0000-0000-000054030000}"/>
    <cellStyle name="Standard 3 4 4 4" xfId="725" xr:uid="{00000000-0005-0000-0000-000055030000}"/>
    <cellStyle name="Standard 3 4 4 5" xfId="969" xr:uid="{00000000-0005-0000-0000-000056030000}"/>
    <cellStyle name="Standard 3 4 5" xfId="297" xr:uid="{00000000-0005-0000-0000-000057030000}"/>
    <cellStyle name="Standard 3 4 5 2" xfId="539" xr:uid="{00000000-0005-0000-0000-000058030000}"/>
    <cellStyle name="Standard 3 4 5 3" xfId="806" xr:uid="{00000000-0005-0000-0000-000059030000}"/>
    <cellStyle name="Standard 3 4 5 4" xfId="1050" xr:uid="{00000000-0005-0000-0000-00005A030000}"/>
    <cellStyle name="Standard 3 4 6" xfId="418" xr:uid="{00000000-0005-0000-0000-00005B030000}"/>
    <cellStyle name="Standard 3 4 7" xfId="677" xr:uid="{00000000-0005-0000-0000-00005C030000}"/>
    <cellStyle name="Standard 3 4 8" xfId="929" xr:uid="{00000000-0005-0000-0000-00005D030000}"/>
    <cellStyle name="Standard 3 5" xfId="120" xr:uid="{00000000-0005-0000-0000-00005E030000}"/>
    <cellStyle name="Standard 3 5 2" xfId="178" xr:uid="{00000000-0005-0000-0000-00005F030000}"/>
    <cellStyle name="Standard 3 5 2 2" xfId="259" xr:uid="{00000000-0005-0000-0000-000060030000}"/>
    <cellStyle name="Standard 3 5 2 2 2" xfId="622" xr:uid="{00000000-0005-0000-0000-000061030000}"/>
    <cellStyle name="Standard 3 5 2 2 3" xfId="889" xr:uid="{00000000-0005-0000-0000-000062030000}"/>
    <cellStyle name="Standard 3 5 2 2 4" xfId="1133" xr:uid="{00000000-0005-0000-0000-000063030000}"/>
    <cellStyle name="Standard 3 5 2 3" xfId="380" xr:uid="{00000000-0005-0000-0000-000064030000}"/>
    <cellStyle name="Standard 3 5 2 4" xfId="501" xr:uid="{00000000-0005-0000-0000-000065030000}"/>
    <cellStyle name="Standard 3 5 2 5" xfId="768" xr:uid="{00000000-0005-0000-0000-000066030000}"/>
    <cellStyle name="Standard 3 5 2 6" xfId="1012" xr:uid="{00000000-0005-0000-0000-000067030000}"/>
    <cellStyle name="Standard 3 5 3" xfId="217" xr:uid="{00000000-0005-0000-0000-000068030000}"/>
    <cellStyle name="Standard 3 5 3 2" xfId="339" xr:uid="{00000000-0005-0000-0000-000069030000}"/>
    <cellStyle name="Standard 3 5 3 2 2" xfId="581" xr:uid="{00000000-0005-0000-0000-00006A030000}"/>
    <cellStyle name="Standard 3 5 3 2 3" xfId="848" xr:uid="{00000000-0005-0000-0000-00006B030000}"/>
    <cellStyle name="Standard 3 5 3 2 4" xfId="1092" xr:uid="{00000000-0005-0000-0000-00006C030000}"/>
    <cellStyle name="Standard 3 5 3 3" xfId="460" xr:uid="{00000000-0005-0000-0000-00006D030000}"/>
    <cellStyle name="Standard 3 5 3 4" xfId="727" xr:uid="{00000000-0005-0000-0000-00006E030000}"/>
    <cellStyle name="Standard 3 5 3 5" xfId="971" xr:uid="{00000000-0005-0000-0000-00006F030000}"/>
    <cellStyle name="Standard 3 5 4" xfId="299" xr:uid="{00000000-0005-0000-0000-000070030000}"/>
    <cellStyle name="Standard 3 5 4 2" xfId="541" xr:uid="{00000000-0005-0000-0000-000071030000}"/>
    <cellStyle name="Standard 3 5 4 3" xfId="808" xr:uid="{00000000-0005-0000-0000-000072030000}"/>
    <cellStyle name="Standard 3 5 4 4" xfId="1052" xr:uid="{00000000-0005-0000-0000-000073030000}"/>
    <cellStyle name="Standard 3 5 5" xfId="420" xr:uid="{00000000-0005-0000-0000-000074030000}"/>
    <cellStyle name="Standard 3 5 6" xfId="679" xr:uid="{00000000-0005-0000-0000-000075030000}"/>
    <cellStyle name="Standard 3 5 7" xfId="931" xr:uid="{00000000-0005-0000-0000-000076030000}"/>
    <cellStyle name="Standard 3 6" xfId="121" xr:uid="{00000000-0005-0000-0000-000077030000}"/>
    <cellStyle name="Standard 3 6 2" xfId="179" xr:uid="{00000000-0005-0000-0000-000078030000}"/>
    <cellStyle name="Standard 3 6 2 2" xfId="260" xr:uid="{00000000-0005-0000-0000-000079030000}"/>
    <cellStyle name="Standard 3 6 2 2 2" xfId="623" xr:uid="{00000000-0005-0000-0000-00007A030000}"/>
    <cellStyle name="Standard 3 6 2 2 3" xfId="890" xr:uid="{00000000-0005-0000-0000-00007B030000}"/>
    <cellStyle name="Standard 3 6 2 2 4" xfId="1134" xr:uid="{00000000-0005-0000-0000-00007C030000}"/>
    <cellStyle name="Standard 3 6 2 3" xfId="381" xr:uid="{00000000-0005-0000-0000-00007D030000}"/>
    <cellStyle name="Standard 3 6 2 4" xfId="502" xr:uid="{00000000-0005-0000-0000-00007E030000}"/>
    <cellStyle name="Standard 3 6 2 5" xfId="769" xr:uid="{00000000-0005-0000-0000-00007F030000}"/>
    <cellStyle name="Standard 3 6 2 6" xfId="1013" xr:uid="{00000000-0005-0000-0000-000080030000}"/>
    <cellStyle name="Standard 3 6 3" xfId="218" xr:uid="{00000000-0005-0000-0000-000081030000}"/>
    <cellStyle name="Standard 3 6 3 2" xfId="340" xr:uid="{00000000-0005-0000-0000-000082030000}"/>
    <cellStyle name="Standard 3 6 3 2 2" xfId="582" xr:uid="{00000000-0005-0000-0000-000083030000}"/>
    <cellStyle name="Standard 3 6 3 2 3" xfId="849" xr:uid="{00000000-0005-0000-0000-000084030000}"/>
    <cellStyle name="Standard 3 6 3 2 4" xfId="1093" xr:uid="{00000000-0005-0000-0000-000085030000}"/>
    <cellStyle name="Standard 3 6 3 3" xfId="461" xr:uid="{00000000-0005-0000-0000-000086030000}"/>
    <cellStyle name="Standard 3 6 3 4" xfId="728" xr:uid="{00000000-0005-0000-0000-000087030000}"/>
    <cellStyle name="Standard 3 6 3 5" xfId="972" xr:uid="{00000000-0005-0000-0000-000088030000}"/>
    <cellStyle name="Standard 3 6 4" xfId="300" xr:uid="{00000000-0005-0000-0000-000089030000}"/>
    <cellStyle name="Standard 3 6 4 2" xfId="542" xr:uid="{00000000-0005-0000-0000-00008A030000}"/>
    <cellStyle name="Standard 3 6 4 3" xfId="809" xr:uid="{00000000-0005-0000-0000-00008B030000}"/>
    <cellStyle name="Standard 3 6 4 4" xfId="1053" xr:uid="{00000000-0005-0000-0000-00008C030000}"/>
    <cellStyle name="Standard 3 6 5" xfId="421" xr:uid="{00000000-0005-0000-0000-00008D030000}"/>
    <cellStyle name="Standard 3 6 6" xfId="680" xr:uid="{00000000-0005-0000-0000-00008E030000}"/>
    <cellStyle name="Standard 3 6 7" xfId="932" xr:uid="{00000000-0005-0000-0000-00008F030000}"/>
    <cellStyle name="Standard 3 7" xfId="166" xr:uid="{00000000-0005-0000-0000-000090030000}"/>
    <cellStyle name="Standard 3 7 2" xfId="247" xr:uid="{00000000-0005-0000-0000-000091030000}"/>
    <cellStyle name="Standard 3 7 2 2" xfId="610" xr:uid="{00000000-0005-0000-0000-000092030000}"/>
    <cellStyle name="Standard 3 7 2 3" xfId="877" xr:uid="{00000000-0005-0000-0000-000093030000}"/>
    <cellStyle name="Standard 3 7 2 4" xfId="1121" xr:uid="{00000000-0005-0000-0000-000094030000}"/>
    <cellStyle name="Standard 3 7 3" xfId="368" xr:uid="{00000000-0005-0000-0000-000095030000}"/>
    <cellStyle name="Standard 3 7 4" xfId="489" xr:uid="{00000000-0005-0000-0000-000096030000}"/>
    <cellStyle name="Standard 3 7 5" xfId="756" xr:uid="{00000000-0005-0000-0000-000097030000}"/>
    <cellStyle name="Standard 3 7 6" xfId="1000" xr:uid="{00000000-0005-0000-0000-000098030000}"/>
    <cellStyle name="Standard 3 8" xfId="219" xr:uid="{00000000-0005-0000-0000-000099030000}"/>
    <cellStyle name="Standard 3 8 2" xfId="327" xr:uid="{00000000-0005-0000-0000-00009A030000}"/>
    <cellStyle name="Standard 3 8 2 2" xfId="569" xr:uid="{00000000-0005-0000-0000-00009B030000}"/>
    <cellStyle name="Standard 3 8 2 3" xfId="836" xr:uid="{00000000-0005-0000-0000-00009C030000}"/>
    <cellStyle name="Standard 3 8 2 4" xfId="1080" xr:uid="{00000000-0005-0000-0000-00009D030000}"/>
    <cellStyle name="Standard 3 8 3" xfId="448" xr:uid="{00000000-0005-0000-0000-00009E030000}"/>
    <cellStyle name="Standard 3 8 4" xfId="715" xr:uid="{00000000-0005-0000-0000-00009F030000}"/>
    <cellStyle name="Standard 3 8 5" xfId="959" xr:uid="{00000000-0005-0000-0000-0000A0030000}"/>
    <cellStyle name="Standard 3 9" xfId="287" xr:uid="{00000000-0005-0000-0000-0000A1030000}"/>
    <cellStyle name="Standard 3 9 2" xfId="529" xr:uid="{00000000-0005-0000-0000-0000A2030000}"/>
    <cellStyle name="Standard 3 9 3" xfId="796" xr:uid="{00000000-0005-0000-0000-0000A3030000}"/>
    <cellStyle name="Standard 3 9 4" xfId="1040" xr:uid="{00000000-0005-0000-0000-0000A4030000}"/>
    <cellStyle name="Standard 3 9 5" xfId="1150" xr:uid="{FD38FB89-CDF8-4BC9-8971-E99E5F1DB603}"/>
    <cellStyle name="Standard 4" xfId="122" xr:uid="{00000000-0005-0000-0000-0000A5030000}"/>
    <cellStyle name="Standard 4 10" xfId="681" xr:uid="{00000000-0005-0000-0000-0000A6030000}"/>
    <cellStyle name="Standard 4 11" xfId="933" xr:uid="{00000000-0005-0000-0000-0000A7030000}"/>
    <cellStyle name="Standard 4 2" xfId="123" xr:uid="{00000000-0005-0000-0000-0000A8030000}"/>
    <cellStyle name="Standard 4 2 2" xfId="124" xr:uid="{00000000-0005-0000-0000-0000A9030000}"/>
    <cellStyle name="Standard 4 2 2 2" xfId="182" xr:uid="{00000000-0005-0000-0000-0000AA030000}"/>
    <cellStyle name="Standard 4 2 2 2 2" xfId="263" xr:uid="{00000000-0005-0000-0000-0000AB030000}"/>
    <cellStyle name="Standard 4 2 2 2 2 2" xfId="626" xr:uid="{00000000-0005-0000-0000-0000AC030000}"/>
    <cellStyle name="Standard 4 2 2 2 2 3" xfId="893" xr:uid="{00000000-0005-0000-0000-0000AD030000}"/>
    <cellStyle name="Standard 4 2 2 2 2 4" xfId="1137" xr:uid="{00000000-0005-0000-0000-0000AE030000}"/>
    <cellStyle name="Standard 4 2 2 2 3" xfId="384" xr:uid="{00000000-0005-0000-0000-0000AF030000}"/>
    <cellStyle name="Standard 4 2 2 2 4" xfId="505" xr:uid="{00000000-0005-0000-0000-0000B0030000}"/>
    <cellStyle name="Standard 4 2 2 2 5" xfId="772" xr:uid="{00000000-0005-0000-0000-0000B1030000}"/>
    <cellStyle name="Standard 4 2 2 2 6" xfId="1016" xr:uid="{00000000-0005-0000-0000-0000B2030000}"/>
    <cellStyle name="Standard 4 2 2 3" xfId="220" xr:uid="{00000000-0005-0000-0000-0000B3030000}"/>
    <cellStyle name="Standard 4 2 2 3 2" xfId="343" xr:uid="{00000000-0005-0000-0000-0000B4030000}"/>
    <cellStyle name="Standard 4 2 2 3 2 2" xfId="585" xr:uid="{00000000-0005-0000-0000-0000B5030000}"/>
    <cellStyle name="Standard 4 2 2 3 2 3" xfId="852" xr:uid="{00000000-0005-0000-0000-0000B6030000}"/>
    <cellStyle name="Standard 4 2 2 3 2 4" xfId="1096" xr:uid="{00000000-0005-0000-0000-0000B7030000}"/>
    <cellStyle name="Standard 4 2 2 3 3" xfId="464" xr:uid="{00000000-0005-0000-0000-0000B8030000}"/>
    <cellStyle name="Standard 4 2 2 3 4" xfId="731" xr:uid="{00000000-0005-0000-0000-0000B9030000}"/>
    <cellStyle name="Standard 4 2 2 3 5" xfId="975" xr:uid="{00000000-0005-0000-0000-0000BA030000}"/>
    <cellStyle name="Standard 4 2 2 4" xfId="303" xr:uid="{00000000-0005-0000-0000-0000BB030000}"/>
    <cellStyle name="Standard 4 2 2 4 2" xfId="545" xr:uid="{00000000-0005-0000-0000-0000BC030000}"/>
    <cellStyle name="Standard 4 2 2 4 3" xfId="812" xr:uid="{00000000-0005-0000-0000-0000BD030000}"/>
    <cellStyle name="Standard 4 2 2 4 4" xfId="1056" xr:uid="{00000000-0005-0000-0000-0000BE030000}"/>
    <cellStyle name="Standard 4 2 2 5" xfId="424" xr:uid="{00000000-0005-0000-0000-0000BF030000}"/>
    <cellStyle name="Standard 4 2 2 6" xfId="683" xr:uid="{00000000-0005-0000-0000-0000C0030000}"/>
    <cellStyle name="Standard 4 2 2 7" xfId="935" xr:uid="{00000000-0005-0000-0000-0000C1030000}"/>
    <cellStyle name="Standard 4 2 3" xfId="181" xr:uid="{00000000-0005-0000-0000-0000C2030000}"/>
    <cellStyle name="Standard 4 2 3 2" xfId="262" xr:uid="{00000000-0005-0000-0000-0000C3030000}"/>
    <cellStyle name="Standard 4 2 3 2 2" xfId="625" xr:uid="{00000000-0005-0000-0000-0000C4030000}"/>
    <cellStyle name="Standard 4 2 3 2 3" xfId="892" xr:uid="{00000000-0005-0000-0000-0000C5030000}"/>
    <cellStyle name="Standard 4 2 3 2 4" xfId="1136" xr:uid="{00000000-0005-0000-0000-0000C6030000}"/>
    <cellStyle name="Standard 4 2 3 3" xfId="383" xr:uid="{00000000-0005-0000-0000-0000C7030000}"/>
    <cellStyle name="Standard 4 2 3 4" xfId="504" xr:uid="{00000000-0005-0000-0000-0000C8030000}"/>
    <cellStyle name="Standard 4 2 3 5" xfId="771" xr:uid="{00000000-0005-0000-0000-0000C9030000}"/>
    <cellStyle name="Standard 4 2 3 6" xfId="1015" xr:uid="{00000000-0005-0000-0000-0000CA030000}"/>
    <cellStyle name="Standard 4 2 4" xfId="221" xr:uid="{00000000-0005-0000-0000-0000CB030000}"/>
    <cellStyle name="Standard 4 2 4 2" xfId="342" xr:uid="{00000000-0005-0000-0000-0000CC030000}"/>
    <cellStyle name="Standard 4 2 4 2 2" xfId="584" xr:uid="{00000000-0005-0000-0000-0000CD030000}"/>
    <cellStyle name="Standard 4 2 4 2 3" xfId="851" xr:uid="{00000000-0005-0000-0000-0000CE030000}"/>
    <cellStyle name="Standard 4 2 4 2 4" xfId="1095" xr:uid="{00000000-0005-0000-0000-0000CF030000}"/>
    <cellStyle name="Standard 4 2 4 3" xfId="463" xr:uid="{00000000-0005-0000-0000-0000D0030000}"/>
    <cellStyle name="Standard 4 2 4 4" xfId="730" xr:uid="{00000000-0005-0000-0000-0000D1030000}"/>
    <cellStyle name="Standard 4 2 4 5" xfId="974" xr:uid="{00000000-0005-0000-0000-0000D2030000}"/>
    <cellStyle name="Standard 4 2 5" xfId="302" xr:uid="{00000000-0005-0000-0000-0000D3030000}"/>
    <cellStyle name="Standard 4 2 5 2" xfId="544" xr:uid="{00000000-0005-0000-0000-0000D4030000}"/>
    <cellStyle name="Standard 4 2 5 3" xfId="811" xr:uid="{00000000-0005-0000-0000-0000D5030000}"/>
    <cellStyle name="Standard 4 2 5 4" xfId="1055" xr:uid="{00000000-0005-0000-0000-0000D6030000}"/>
    <cellStyle name="Standard 4 2 6" xfId="423" xr:uid="{00000000-0005-0000-0000-0000D7030000}"/>
    <cellStyle name="Standard 4 2 7" xfId="682" xr:uid="{00000000-0005-0000-0000-0000D8030000}"/>
    <cellStyle name="Standard 4 2 8" xfId="934" xr:uid="{00000000-0005-0000-0000-0000D9030000}"/>
    <cellStyle name="Standard 4 3" xfId="125" xr:uid="{00000000-0005-0000-0000-0000DA030000}"/>
    <cellStyle name="Standard 4 3 2" xfId="126" xr:uid="{00000000-0005-0000-0000-0000DB030000}"/>
    <cellStyle name="Standard 4 3 2 2" xfId="184" xr:uid="{00000000-0005-0000-0000-0000DC030000}"/>
    <cellStyle name="Standard 4 3 2 2 2" xfId="265" xr:uid="{00000000-0005-0000-0000-0000DD030000}"/>
    <cellStyle name="Standard 4 3 2 2 2 2" xfId="628" xr:uid="{00000000-0005-0000-0000-0000DE030000}"/>
    <cellStyle name="Standard 4 3 2 2 2 3" xfId="895" xr:uid="{00000000-0005-0000-0000-0000DF030000}"/>
    <cellStyle name="Standard 4 3 2 2 2 4" xfId="1139" xr:uid="{00000000-0005-0000-0000-0000E0030000}"/>
    <cellStyle name="Standard 4 3 2 2 3" xfId="386" xr:uid="{00000000-0005-0000-0000-0000E1030000}"/>
    <cellStyle name="Standard 4 3 2 2 4" xfId="507" xr:uid="{00000000-0005-0000-0000-0000E2030000}"/>
    <cellStyle name="Standard 4 3 2 2 5" xfId="774" xr:uid="{00000000-0005-0000-0000-0000E3030000}"/>
    <cellStyle name="Standard 4 3 2 2 6" xfId="1018" xr:uid="{00000000-0005-0000-0000-0000E4030000}"/>
    <cellStyle name="Standard 4 3 2 3" xfId="222" xr:uid="{00000000-0005-0000-0000-0000E5030000}"/>
    <cellStyle name="Standard 4 3 2 3 2" xfId="345" xr:uid="{00000000-0005-0000-0000-0000E6030000}"/>
    <cellStyle name="Standard 4 3 2 3 2 2" xfId="587" xr:uid="{00000000-0005-0000-0000-0000E7030000}"/>
    <cellStyle name="Standard 4 3 2 3 2 3" xfId="854" xr:uid="{00000000-0005-0000-0000-0000E8030000}"/>
    <cellStyle name="Standard 4 3 2 3 2 4" xfId="1098" xr:uid="{00000000-0005-0000-0000-0000E9030000}"/>
    <cellStyle name="Standard 4 3 2 3 3" xfId="466" xr:uid="{00000000-0005-0000-0000-0000EA030000}"/>
    <cellStyle name="Standard 4 3 2 3 4" xfId="733" xr:uid="{00000000-0005-0000-0000-0000EB030000}"/>
    <cellStyle name="Standard 4 3 2 3 5" xfId="977" xr:uid="{00000000-0005-0000-0000-0000EC030000}"/>
    <cellStyle name="Standard 4 3 2 4" xfId="305" xr:uid="{00000000-0005-0000-0000-0000ED030000}"/>
    <cellStyle name="Standard 4 3 2 4 2" xfId="547" xr:uid="{00000000-0005-0000-0000-0000EE030000}"/>
    <cellStyle name="Standard 4 3 2 4 3" xfId="814" xr:uid="{00000000-0005-0000-0000-0000EF030000}"/>
    <cellStyle name="Standard 4 3 2 4 4" xfId="1058" xr:uid="{00000000-0005-0000-0000-0000F0030000}"/>
    <cellStyle name="Standard 4 3 2 5" xfId="426" xr:uid="{00000000-0005-0000-0000-0000F1030000}"/>
    <cellStyle name="Standard 4 3 2 6" xfId="685" xr:uid="{00000000-0005-0000-0000-0000F2030000}"/>
    <cellStyle name="Standard 4 3 2 7" xfId="937" xr:uid="{00000000-0005-0000-0000-0000F3030000}"/>
    <cellStyle name="Standard 4 3 3" xfId="183" xr:uid="{00000000-0005-0000-0000-0000F4030000}"/>
    <cellStyle name="Standard 4 3 3 2" xfId="264" xr:uid="{00000000-0005-0000-0000-0000F5030000}"/>
    <cellStyle name="Standard 4 3 3 2 2" xfId="627" xr:uid="{00000000-0005-0000-0000-0000F6030000}"/>
    <cellStyle name="Standard 4 3 3 2 3" xfId="894" xr:uid="{00000000-0005-0000-0000-0000F7030000}"/>
    <cellStyle name="Standard 4 3 3 2 4" xfId="1138" xr:uid="{00000000-0005-0000-0000-0000F8030000}"/>
    <cellStyle name="Standard 4 3 3 3" xfId="385" xr:uid="{00000000-0005-0000-0000-0000F9030000}"/>
    <cellStyle name="Standard 4 3 3 4" xfId="506" xr:uid="{00000000-0005-0000-0000-0000FA030000}"/>
    <cellStyle name="Standard 4 3 3 5" xfId="773" xr:uid="{00000000-0005-0000-0000-0000FB030000}"/>
    <cellStyle name="Standard 4 3 3 6" xfId="1017" xr:uid="{00000000-0005-0000-0000-0000FC030000}"/>
    <cellStyle name="Standard 4 3 4" xfId="223" xr:uid="{00000000-0005-0000-0000-0000FD030000}"/>
    <cellStyle name="Standard 4 3 4 2" xfId="344" xr:uid="{00000000-0005-0000-0000-0000FE030000}"/>
    <cellStyle name="Standard 4 3 4 2 2" xfId="586" xr:uid="{00000000-0005-0000-0000-0000FF030000}"/>
    <cellStyle name="Standard 4 3 4 2 3" xfId="853" xr:uid="{00000000-0005-0000-0000-000000040000}"/>
    <cellStyle name="Standard 4 3 4 2 4" xfId="1097" xr:uid="{00000000-0005-0000-0000-000001040000}"/>
    <cellStyle name="Standard 4 3 4 3" xfId="465" xr:uid="{00000000-0005-0000-0000-000002040000}"/>
    <cellStyle name="Standard 4 3 4 4" xfId="732" xr:uid="{00000000-0005-0000-0000-000003040000}"/>
    <cellStyle name="Standard 4 3 4 5" xfId="976" xr:uid="{00000000-0005-0000-0000-000004040000}"/>
    <cellStyle name="Standard 4 3 5" xfId="304" xr:uid="{00000000-0005-0000-0000-000005040000}"/>
    <cellStyle name="Standard 4 3 5 2" xfId="546" xr:uid="{00000000-0005-0000-0000-000006040000}"/>
    <cellStyle name="Standard 4 3 5 3" xfId="813" xr:uid="{00000000-0005-0000-0000-000007040000}"/>
    <cellStyle name="Standard 4 3 5 4" xfId="1057" xr:uid="{00000000-0005-0000-0000-000008040000}"/>
    <cellStyle name="Standard 4 3 6" xfId="425" xr:uid="{00000000-0005-0000-0000-000009040000}"/>
    <cellStyle name="Standard 4 3 7" xfId="684" xr:uid="{00000000-0005-0000-0000-00000A040000}"/>
    <cellStyle name="Standard 4 3 8" xfId="936" xr:uid="{00000000-0005-0000-0000-00000B040000}"/>
    <cellStyle name="Standard 4 4" xfId="127" xr:uid="{00000000-0005-0000-0000-00000C040000}"/>
    <cellStyle name="Standard 4 4 2" xfId="185" xr:uid="{00000000-0005-0000-0000-00000D040000}"/>
    <cellStyle name="Standard 4 4 2 2" xfId="266" xr:uid="{00000000-0005-0000-0000-00000E040000}"/>
    <cellStyle name="Standard 4 4 2 2 2" xfId="629" xr:uid="{00000000-0005-0000-0000-00000F040000}"/>
    <cellStyle name="Standard 4 4 2 2 3" xfId="896" xr:uid="{00000000-0005-0000-0000-000010040000}"/>
    <cellStyle name="Standard 4 4 2 2 4" xfId="1140" xr:uid="{00000000-0005-0000-0000-000011040000}"/>
    <cellStyle name="Standard 4 4 2 3" xfId="387" xr:uid="{00000000-0005-0000-0000-000012040000}"/>
    <cellStyle name="Standard 4 4 2 4" xfId="508" xr:uid="{00000000-0005-0000-0000-000013040000}"/>
    <cellStyle name="Standard 4 4 2 5" xfId="775" xr:uid="{00000000-0005-0000-0000-000014040000}"/>
    <cellStyle name="Standard 4 4 2 6" xfId="1019" xr:uid="{00000000-0005-0000-0000-000015040000}"/>
    <cellStyle name="Standard 4 4 3" xfId="224" xr:uid="{00000000-0005-0000-0000-000016040000}"/>
    <cellStyle name="Standard 4 4 3 2" xfId="346" xr:uid="{00000000-0005-0000-0000-000017040000}"/>
    <cellStyle name="Standard 4 4 3 2 2" xfId="588" xr:uid="{00000000-0005-0000-0000-000018040000}"/>
    <cellStyle name="Standard 4 4 3 2 3" xfId="855" xr:uid="{00000000-0005-0000-0000-000019040000}"/>
    <cellStyle name="Standard 4 4 3 2 4" xfId="1099" xr:uid="{00000000-0005-0000-0000-00001A040000}"/>
    <cellStyle name="Standard 4 4 3 3" xfId="467" xr:uid="{00000000-0005-0000-0000-00001B040000}"/>
    <cellStyle name="Standard 4 4 3 4" xfId="734" xr:uid="{00000000-0005-0000-0000-00001C040000}"/>
    <cellStyle name="Standard 4 4 3 5" xfId="978" xr:uid="{00000000-0005-0000-0000-00001D040000}"/>
    <cellStyle name="Standard 4 4 4" xfId="306" xr:uid="{00000000-0005-0000-0000-00001E040000}"/>
    <cellStyle name="Standard 4 4 4 2" xfId="548" xr:uid="{00000000-0005-0000-0000-00001F040000}"/>
    <cellStyle name="Standard 4 4 4 3" xfId="815" xr:uid="{00000000-0005-0000-0000-000020040000}"/>
    <cellStyle name="Standard 4 4 4 4" xfId="1059" xr:uid="{00000000-0005-0000-0000-000021040000}"/>
    <cellStyle name="Standard 4 4 5" xfId="427" xr:uid="{00000000-0005-0000-0000-000022040000}"/>
    <cellStyle name="Standard 4 4 6" xfId="686" xr:uid="{00000000-0005-0000-0000-000023040000}"/>
    <cellStyle name="Standard 4 4 7" xfId="938" xr:uid="{00000000-0005-0000-0000-000024040000}"/>
    <cellStyle name="Standard 4 5" xfId="128" xr:uid="{00000000-0005-0000-0000-000025040000}"/>
    <cellStyle name="Standard 4 5 2" xfId="186" xr:uid="{00000000-0005-0000-0000-000026040000}"/>
    <cellStyle name="Standard 4 5 2 2" xfId="267" xr:uid="{00000000-0005-0000-0000-000027040000}"/>
    <cellStyle name="Standard 4 5 2 2 2" xfId="630" xr:uid="{00000000-0005-0000-0000-000028040000}"/>
    <cellStyle name="Standard 4 5 2 2 3" xfId="897" xr:uid="{00000000-0005-0000-0000-000029040000}"/>
    <cellStyle name="Standard 4 5 2 2 4" xfId="1141" xr:uid="{00000000-0005-0000-0000-00002A040000}"/>
    <cellStyle name="Standard 4 5 2 3" xfId="388" xr:uid="{00000000-0005-0000-0000-00002B040000}"/>
    <cellStyle name="Standard 4 5 2 4" xfId="509" xr:uid="{00000000-0005-0000-0000-00002C040000}"/>
    <cellStyle name="Standard 4 5 2 5" xfId="776" xr:uid="{00000000-0005-0000-0000-00002D040000}"/>
    <cellStyle name="Standard 4 5 2 6" xfId="1020" xr:uid="{00000000-0005-0000-0000-00002E040000}"/>
    <cellStyle name="Standard 4 5 3" xfId="225" xr:uid="{00000000-0005-0000-0000-00002F040000}"/>
    <cellStyle name="Standard 4 5 3 2" xfId="347" xr:uid="{00000000-0005-0000-0000-000030040000}"/>
    <cellStyle name="Standard 4 5 3 2 2" xfId="589" xr:uid="{00000000-0005-0000-0000-000031040000}"/>
    <cellStyle name="Standard 4 5 3 2 3" xfId="856" xr:uid="{00000000-0005-0000-0000-000032040000}"/>
    <cellStyle name="Standard 4 5 3 2 4" xfId="1100" xr:uid="{00000000-0005-0000-0000-000033040000}"/>
    <cellStyle name="Standard 4 5 3 3" xfId="468" xr:uid="{00000000-0005-0000-0000-000034040000}"/>
    <cellStyle name="Standard 4 5 3 4" xfId="735" xr:uid="{00000000-0005-0000-0000-000035040000}"/>
    <cellStyle name="Standard 4 5 3 5" xfId="979" xr:uid="{00000000-0005-0000-0000-000036040000}"/>
    <cellStyle name="Standard 4 5 4" xfId="307" xr:uid="{00000000-0005-0000-0000-000037040000}"/>
    <cellStyle name="Standard 4 5 4 2" xfId="549" xr:uid="{00000000-0005-0000-0000-000038040000}"/>
    <cellStyle name="Standard 4 5 4 3" xfId="816" xr:uid="{00000000-0005-0000-0000-000039040000}"/>
    <cellStyle name="Standard 4 5 4 4" xfId="1060" xr:uid="{00000000-0005-0000-0000-00003A040000}"/>
    <cellStyle name="Standard 4 5 5" xfId="428" xr:uid="{00000000-0005-0000-0000-00003B040000}"/>
    <cellStyle name="Standard 4 5 6" xfId="687" xr:uid="{00000000-0005-0000-0000-00003C040000}"/>
    <cellStyle name="Standard 4 5 7" xfId="939" xr:uid="{00000000-0005-0000-0000-00003D040000}"/>
    <cellStyle name="Standard 4 6" xfId="180" xr:uid="{00000000-0005-0000-0000-00003E040000}"/>
    <cellStyle name="Standard 4 6 2" xfId="261" xr:uid="{00000000-0005-0000-0000-00003F040000}"/>
    <cellStyle name="Standard 4 6 2 2" xfId="624" xr:uid="{00000000-0005-0000-0000-000040040000}"/>
    <cellStyle name="Standard 4 6 2 3" xfId="891" xr:uid="{00000000-0005-0000-0000-000041040000}"/>
    <cellStyle name="Standard 4 6 2 4" xfId="1135" xr:uid="{00000000-0005-0000-0000-000042040000}"/>
    <cellStyle name="Standard 4 6 3" xfId="382" xr:uid="{00000000-0005-0000-0000-000043040000}"/>
    <cellStyle name="Standard 4 6 4" xfId="503" xr:uid="{00000000-0005-0000-0000-000044040000}"/>
    <cellStyle name="Standard 4 6 5" xfId="770" xr:uid="{00000000-0005-0000-0000-000045040000}"/>
    <cellStyle name="Standard 4 6 6" xfId="1014" xr:uid="{00000000-0005-0000-0000-000046040000}"/>
    <cellStyle name="Standard 4 7" xfId="226" xr:uid="{00000000-0005-0000-0000-000047040000}"/>
    <cellStyle name="Standard 4 7 2" xfId="341" xr:uid="{00000000-0005-0000-0000-000048040000}"/>
    <cellStyle name="Standard 4 7 2 2" xfId="583" xr:uid="{00000000-0005-0000-0000-000049040000}"/>
    <cellStyle name="Standard 4 7 2 3" xfId="850" xr:uid="{00000000-0005-0000-0000-00004A040000}"/>
    <cellStyle name="Standard 4 7 2 4" xfId="1094" xr:uid="{00000000-0005-0000-0000-00004B040000}"/>
    <cellStyle name="Standard 4 7 3" xfId="462" xr:uid="{00000000-0005-0000-0000-00004C040000}"/>
    <cellStyle name="Standard 4 7 4" xfId="729" xr:uid="{00000000-0005-0000-0000-00004D040000}"/>
    <cellStyle name="Standard 4 7 5" xfId="973" xr:uid="{00000000-0005-0000-0000-00004E040000}"/>
    <cellStyle name="Standard 4 8" xfId="301" xr:uid="{00000000-0005-0000-0000-00004F040000}"/>
    <cellStyle name="Standard 4 8 2" xfId="543" xr:uid="{00000000-0005-0000-0000-000050040000}"/>
    <cellStyle name="Standard 4 8 3" xfId="810" xr:uid="{00000000-0005-0000-0000-000051040000}"/>
    <cellStyle name="Standard 4 8 4" xfId="1054" xr:uid="{00000000-0005-0000-0000-000052040000}"/>
    <cellStyle name="Standard 4 9" xfId="422" xr:uid="{00000000-0005-0000-0000-000053040000}"/>
    <cellStyle name="Standard 5" xfId="145" xr:uid="{00000000-0005-0000-0000-000054040000}"/>
    <cellStyle name="Standard 5 2" xfId="227" xr:uid="{00000000-0005-0000-0000-000055040000}"/>
    <cellStyle name="Standard 5 2 2" xfId="590" xr:uid="{00000000-0005-0000-0000-000056040000}"/>
    <cellStyle name="Standard 5 2 3" xfId="857" xr:uid="{00000000-0005-0000-0000-000057040000}"/>
    <cellStyle name="Standard 5 2 4" xfId="1101" xr:uid="{00000000-0005-0000-0000-000058040000}"/>
    <cellStyle name="Standard 5 3" xfId="348" xr:uid="{00000000-0005-0000-0000-000059040000}"/>
    <cellStyle name="Standard 5 4" xfId="469" xr:uid="{00000000-0005-0000-0000-00005A040000}"/>
    <cellStyle name="Standard 5 5" xfId="736" xr:uid="{00000000-0005-0000-0000-00005B040000}"/>
    <cellStyle name="Standard 5 6" xfId="980" xr:uid="{00000000-0005-0000-0000-00005C040000}"/>
    <cellStyle name="Standard 6" xfId="632" xr:uid="{00000000-0005-0000-0000-00005D040000}"/>
    <cellStyle name="Standard 6 2" xfId="1144" xr:uid="{3D61BC16-ECF5-4B45-92BC-F872383FB645}"/>
    <cellStyle name="Standard 7" xfId="631" xr:uid="{00000000-0005-0000-0000-00005E040000}"/>
    <cellStyle name="Überschrift" xfId="129" xr:uid="{00000000-0005-0000-0000-00005F040000}"/>
    <cellStyle name="Überschrift 1" xfId="130" xr:uid="{00000000-0005-0000-0000-000060040000}"/>
    <cellStyle name="Überschrift 1 2" xfId="131" xr:uid="{00000000-0005-0000-0000-000061040000}"/>
    <cellStyle name="Überschrift 1 3" xfId="689" xr:uid="{00000000-0005-0000-0000-000062040000}"/>
    <cellStyle name="Überschrift 2" xfId="132" xr:uid="{00000000-0005-0000-0000-000063040000}"/>
    <cellStyle name="Überschrift 2 2" xfId="133" xr:uid="{00000000-0005-0000-0000-000064040000}"/>
    <cellStyle name="Überschrift 2 3" xfId="690" xr:uid="{00000000-0005-0000-0000-000065040000}"/>
    <cellStyle name="Überschrift 3" xfId="134" xr:uid="{00000000-0005-0000-0000-000066040000}"/>
    <cellStyle name="Überschrift 3 2" xfId="135" xr:uid="{00000000-0005-0000-0000-000067040000}"/>
    <cellStyle name="Überschrift 3 2 2" xfId="1143" xr:uid="{00000000-0005-0000-0000-000068040000}"/>
    <cellStyle name="Überschrift 3 3" xfId="691" xr:uid="{00000000-0005-0000-0000-000069040000}"/>
    <cellStyle name="Überschrift 3 4" xfId="1142" xr:uid="{00000000-0005-0000-0000-00006A040000}"/>
    <cellStyle name="Überschrift 4" xfId="136" xr:uid="{00000000-0005-0000-0000-00006B040000}"/>
    <cellStyle name="Überschrift 4 2" xfId="137" xr:uid="{00000000-0005-0000-0000-00006C040000}"/>
    <cellStyle name="Überschrift 4 3" xfId="692" xr:uid="{00000000-0005-0000-0000-00006D040000}"/>
    <cellStyle name="Überschrift 5" xfId="138" xr:uid="{00000000-0005-0000-0000-00006E040000}"/>
    <cellStyle name="Überschrift 6" xfId="688" xr:uid="{00000000-0005-0000-0000-00006F040000}"/>
    <cellStyle name="Verknüpfte Zelle" xfId="139" xr:uid="{00000000-0005-0000-0000-000070040000}"/>
    <cellStyle name="Verknüpfte Zelle 2" xfId="140" xr:uid="{00000000-0005-0000-0000-000071040000}"/>
    <cellStyle name="Verknüpfte Zelle 3" xfId="693" xr:uid="{00000000-0005-0000-0000-000072040000}"/>
    <cellStyle name="Warnender Text" xfId="141" xr:uid="{00000000-0005-0000-0000-000073040000}"/>
    <cellStyle name="Warnender Text 2" xfId="142" xr:uid="{00000000-0005-0000-0000-000074040000}"/>
    <cellStyle name="Warnender Text 3" xfId="694" xr:uid="{00000000-0005-0000-0000-000075040000}"/>
    <cellStyle name="Zelle überprüfen" xfId="143" xr:uid="{00000000-0005-0000-0000-000076040000}"/>
    <cellStyle name="Zelle überprüfen 2" xfId="144" xr:uid="{00000000-0005-0000-0000-000077040000}"/>
    <cellStyle name="Zelle überprüfen 3" xfId="695" xr:uid="{00000000-0005-0000-0000-000078040000}"/>
  </cellStyles>
  <dxfs count="5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Primärenergiebedarf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>
                <a:latin typeface="Arial"/>
                <a:cs typeface="Arial"/>
              </a:rPr>
              <a:t>minderbeheizte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Graphik'!$H$73:$I$73</c:f>
              <c:strCache>
                <c:ptCount val="1"/>
                <c:pt idx="0">
                  <c:v>Primärenergiebedarf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Graphik'!$H$75:$H$105</c:f>
              <c:numCache>
                <c:formatCode>0.0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</c:numCache>
            </c:numRef>
          </c:cat>
          <c:val>
            <c:numRef>
              <c:f>'B1b Graphik'!$I$75:$I$105</c:f>
              <c:numCache>
                <c:formatCode>0.0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113.33333333333333</c:v>
                </c:pt>
                <c:pt idx="8">
                  <c:v>106.66666666666666</c:v>
                </c:pt>
                <c:pt idx="9">
                  <c:v>100</c:v>
                </c:pt>
                <c:pt idx="10">
                  <c:v>93.333333333333329</c:v>
                </c:pt>
                <c:pt idx="11">
                  <c:v>86.666666666666657</c:v>
                </c:pt>
                <c:pt idx="12">
                  <c:v>80</c:v>
                </c:pt>
                <c:pt idx="13">
                  <c:v>73.333333333333329</c:v>
                </c:pt>
                <c:pt idx="14">
                  <c:v>66.666666666666657</c:v>
                </c:pt>
                <c:pt idx="15">
                  <c:v>60</c:v>
                </c:pt>
                <c:pt idx="16">
                  <c:v>53.333333333333329</c:v>
                </c:pt>
                <c:pt idx="17">
                  <c:v>46.666666666666664</c:v>
                </c:pt>
                <c:pt idx="18">
                  <c:v>40</c:v>
                </c:pt>
                <c:pt idx="19">
                  <c:v>33.333333333333329</c:v>
                </c:pt>
                <c:pt idx="20">
                  <c:v>26.666666666666664</c:v>
                </c:pt>
                <c:pt idx="21">
                  <c:v>20</c:v>
                </c:pt>
                <c:pt idx="22">
                  <c:v>13.333333333333332</c:v>
                </c:pt>
                <c:pt idx="23">
                  <c:v>6.6666666666666661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8A-4CF6-9768-147B25F4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1008"/>
        <c:axId val="103371792"/>
      </c:lineChart>
      <c:catAx>
        <c:axId val="103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kWh/(m²a)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792"/>
        <c:crosses val="autoZero"/>
        <c:auto val="0"/>
        <c:lblAlgn val="ctr"/>
        <c:lblOffset val="100"/>
        <c:tickLblSkip val="2"/>
        <c:noMultiLvlLbl val="0"/>
      </c:catAx>
      <c:valAx>
        <c:axId val="10337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008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Emissionen CO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-Äquivalente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 b="1">
                <a:latin typeface="Arial"/>
                <a:cs typeface="Arial"/>
              </a:rPr>
              <a:t>minderbeheizte</a:t>
            </a:r>
            <a:r>
              <a:rPr lang="de-DE" b="1" baseline="0">
                <a:latin typeface="Arial"/>
                <a:cs typeface="Arial"/>
              </a:rPr>
              <a:t>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Graphik'!$K$73:$L$73</c:f>
              <c:strCache>
                <c:ptCount val="1"/>
                <c:pt idx="0">
                  <c:v>CO2-Äquivalente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Graphik'!$K$75:$K$95</c:f>
              <c:numCache>
                <c:formatCode>0.0</c:formatCode>
                <c:ptCount val="21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</c:numCache>
            </c:numRef>
          </c:cat>
          <c:val>
            <c:numRef>
              <c:f>'B1b Graphik'!$L$75:$L$95</c:f>
              <c:numCache>
                <c:formatCode>0.0</c:formatCode>
                <c:ptCount val="2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101.25</c:v>
                </c:pt>
                <c:pt idx="12">
                  <c:v>67.5</c:v>
                </c:pt>
                <c:pt idx="13">
                  <c:v>33.75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9-4273-A921-A9DD24A3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2184"/>
        <c:axId val="103364736"/>
      </c:lineChart>
      <c:catAx>
        <c:axId val="103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CO</a:t>
                </a:r>
                <a:r>
                  <a:rPr lang="de-DE" baseline="-25000">
                    <a:latin typeface="Arial"/>
                    <a:cs typeface="Arial"/>
                  </a:rPr>
                  <a:t>2</a:t>
                </a:r>
                <a:r>
                  <a:rPr lang="de-DE" baseline="0">
                    <a:latin typeface="Arial"/>
                    <a:cs typeface="Arial"/>
                  </a:rPr>
                  <a:t>-Äquivalente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kg/(m²a)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64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3364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2184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Heizwärmebedarf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>
                <a:latin typeface="Arial"/>
                <a:cs typeface="Arial"/>
              </a:rPr>
              <a:t>minderbeheizte Gebäude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'B1b Graphik'!$B$73:$C$73</c:f>
              <c:strCache>
                <c:ptCount val="1"/>
                <c:pt idx="0">
                  <c:v>Heizwärmebedarf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Graphik'!$B$75:$B$93</c:f>
              <c:numCache>
                <c:formatCode>0.0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cat>
          <c:val>
            <c:numRef>
              <c:f>'B1b Graphik'!$C$75:$C$93</c:f>
              <c:numCache>
                <c:formatCode>0.0</c:formatCode>
                <c:ptCount val="19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53.333333333333329</c:v>
                </c:pt>
                <c:pt idx="7">
                  <c:v>46.666666666666664</c:v>
                </c:pt>
                <c:pt idx="8">
                  <c:v>40</c:v>
                </c:pt>
                <c:pt idx="9">
                  <c:v>33.333333333333329</c:v>
                </c:pt>
                <c:pt idx="10">
                  <c:v>26.666666666666664</c:v>
                </c:pt>
                <c:pt idx="11">
                  <c:v>20</c:v>
                </c:pt>
                <c:pt idx="12">
                  <c:v>13.333333333333332</c:v>
                </c:pt>
                <c:pt idx="13">
                  <c:v>6.6666666666666661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C-4D69-94CA-5EFBC6F87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5520"/>
        <c:axId val="103366304"/>
      </c:lineChart>
      <c:catAx>
        <c:axId val="1033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h,b</a:t>
                </a:r>
                <a:r>
                  <a:rPr lang="en-US" sz="1200">
                    <a:latin typeface="Arial"/>
                    <a:cs typeface="Arial"/>
                  </a:rPr>
                  <a:t> </a:t>
                </a:r>
                <a:r>
                  <a:rPr lang="en-US" sz="1000">
                    <a:latin typeface="Arial"/>
                    <a:cs typeface="Arial"/>
                  </a:rPr>
                  <a:t>in</a:t>
                </a:r>
                <a:r>
                  <a:rPr lang="en-US" sz="1000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630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5520"/>
        <c:crosses val="autoZero"/>
        <c:crossBetween val="midCat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Kühlbedarf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minderbeheizte Gebäude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Graphik'!$E$73:$F$73</c:f>
              <c:strCache>
                <c:ptCount val="1"/>
                <c:pt idx="0">
                  <c:v>Kühlbedarf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Graphik'!$E$75:$E$90</c:f>
              <c:numCache>
                <c:formatCode>0.0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cat>
          <c:val>
            <c:numRef>
              <c:f>'B1b Graphik'!$F$75:$F$90</c:f>
              <c:numCache>
                <c:formatCode>0.0</c:formatCode>
                <c:ptCount val="16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48.888888888888893</c:v>
                </c:pt>
                <c:pt idx="7">
                  <c:v>42.777777777777779</c:v>
                </c:pt>
                <c:pt idx="8">
                  <c:v>36.666666666666671</c:v>
                </c:pt>
                <c:pt idx="9">
                  <c:v>30.555555555555557</c:v>
                </c:pt>
                <c:pt idx="10">
                  <c:v>24.444444444444446</c:v>
                </c:pt>
                <c:pt idx="11">
                  <c:v>18.333333333333336</c:v>
                </c:pt>
                <c:pt idx="12">
                  <c:v>12.222222222222223</c:v>
                </c:pt>
                <c:pt idx="13">
                  <c:v>6.1111111111111116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22-4AF4-93AB-6E7BE30A2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064"/>
        <c:axId val="104017456"/>
      </c:lineChart>
      <c:catAx>
        <c:axId val="1040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c,b</a:t>
                </a:r>
                <a:r>
                  <a:rPr lang="en-US">
                    <a:latin typeface="Arial"/>
                    <a:cs typeface="Arial"/>
                  </a:rPr>
                  <a:t> in</a:t>
                </a:r>
                <a:r>
                  <a:rPr lang="en-US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456"/>
        <c:crosses val="autoZero"/>
        <c:auto val="1"/>
        <c:lblAlgn val="ctr"/>
        <c:lblOffset val="100"/>
        <c:tickMarkSkip val="1"/>
        <c:noMultiLvlLbl val="0"/>
      </c:catAx>
      <c:valAx>
        <c:axId val="104017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330652</xdr:colOff>
      <xdr:row>37</xdr:row>
      <xdr:rowOff>35377</xdr:rowOff>
    </xdr:from>
    <xdr:to>
      <xdr:col>12</xdr:col>
      <xdr:colOff>367553</xdr:colOff>
      <xdr:row>52</xdr:row>
      <xdr:rowOff>73477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516287-80F2-42CF-8DEF-9D85F5CB6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311602</xdr:colOff>
      <xdr:row>54</xdr:row>
      <xdr:rowOff>70756</xdr:rowOff>
    </xdr:from>
    <xdr:to>
      <xdr:col>12</xdr:col>
      <xdr:colOff>385482</xdr:colOff>
      <xdr:row>69</xdr:row>
      <xdr:rowOff>34016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A8FD3EA-0B97-4B52-81F8-6CDEFA16A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304800</xdr:colOff>
      <xdr:row>3</xdr:row>
      <xdr:rowOff>123824</xdr:rowOff>
    </xdr:from>
    <xdr:to>
      <xdr:col>12</xdr:col>
      <xdr:colOff>349624</xdr:colOff>
      <xdr:row>18</xdr:row>
      <xdr:rowOff>152399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AE6E01D-7CD6-4E7C-A6D5-DC070A47E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280925</xdr:colOff>
      <xdr:row>20</xdr:row>
      <xdr:rowOff>47006</xdr:rowOff>
    </xdr:from>
    <xdr:to>
      <xdr:col>12</xdr:col>
      <xdr:colOff>358589</xdr:colOff>
      <xdr:row>35</xdr:row>
      <xdr:rowOff>75580</xdr:rowOff>
    </xdr:to>
    <xdr:graphicFrame macro="">
      <xdr:nvGraphicFramePr>
        <xdr:cNvPr id="5" name="Diagramm 7">
          <a:extLst>
            <a:ext uri="{FF2B5EF4-FFF2-40B4-BE49-F238E27FC236}">
              <a16:creationId xmlns:a16="http://schemas.microsoft.com/office/drawing/2014/main" id="{9EFED79D-8255-4C38-A98F-77A372059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l\AppData\Local\Microsoft\Windows\Temporary%20Internet%20Files\Content.Outlook\7PARUR26\Kriterien-KGA2011(Version%201%203)-Neubau_end_201108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kblatt"/>
      <sheetName val="Neubau"/>
      <sheetName val="A. 1.1. "/>
      <sheetName val="A.1.3."/>
      <sheetName val="A.1.5"/>
      <sheetName val="Objektabelle"/>
      <sheetName val="Gemeindetabelle"/>
      <sheetName val="B1 "/>
      <sheetName val="B.1b "/>
      <sheetName val="B1.6b"/>
      <sheetName val="C.1.1"/>
      <sheetName val="C.2.1"/>
      <sheetName val="D.1.1"/>
      <sheetName val="D1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lnb-info.de/images/pdf/240422%20LNB%20Version%202%20-%202024%20Wohnbau%20.pdf" TargetMode="External"/><Relationship Id="rId13" Type="http://schemas.openxmlformats.org/officeDocument/2006/relationships/hyperlink" Target="https://lnb-info.de/images/pdf/240422%20LNB%20Version%202%20-%202024%20Wohnbau%20.pdf" TargetMode="External"/><Relationship Id="rId18" Type="http://schemas.openxmlformats.org/officeDocument/2006/relationships/hyperlink" Target="https://lnb-info.de/images/pdf/240422%20LNB%20Version%202%20-%202024%20Wohnbau%20.pdf" TargetMode="External"/><Relationship Id="rId3" Type="http://schemas.openxmlformats.org/officeDocument/2006/relationships/hyperlink" Target="https://lnb-info.de/images/pdf/240422%20LNB%20Version%202%20-%202024%20Wohnbau%20.pdf" TargetMode="External"/><Relationship Id="rId21" Type="http://schemas.openxmlformats.org/officeDocument/2006/relationships/hyperlink" Target="https://lnb-info.de/images/pdf/240422%20LNB%20Version%202%20-%202024%20Wohnbau%20.pdf" TargetMode="External"/><Relationship Id="rId7" Type="http://schemas.openxmlformats.org/officeDocument/2006/relationships/hyperlink" Target="https://lnb-info.de/images/pdf/240422%20LNB%20Version%202%20-%202024%20Wohnbau%20.pdf" TargetMode="External"/><Relationship Id="rId12" Type="http://schemas.openxmlformats.org/officeDocument/2006/relationships/hyperlink" Target="https://lnb-info.de/images/pdf/240422%20LNB%20Version%202%20-%202024%20Wohnbau%20.pdf" TargetMode="External"/><Relationship Id="rId17" Type="http://schemas.openxmlformats.org/officeDocument/2006/relationships/hyperlink" Target="https://lnb-info.de/images/pdf/240422%20LNB%20Version%202%20-%202024%20Wohnbau%20.pdf" TargetMode="External"/><Relationship Id="rId2" Type="http://schemas.openxmlformats.org/officeDocument/2006/relationships/hyperlink" Target="https://lnb-info.de/images/pdf/240422%20LNB%20Version%202%20-%202024%20Wohnbau%20.pdf" TargetMode="External"/><Relationship Id="rId16" Type="http://schemas.openxmlformats.org/officeDocument/2006/relationships/hyperlink" Target="https://lnb-info.de/images/pdf/240422%20LNB%20Version%202%20-%202024%20Wohnbau%20.pdf" TargetMode="External"/><Relationship Id="rId20" Type="http://schemas.openxmlformats.org/officeDocument/2006/relationships/hyperlink" Target="https://lnb-info.de/images/pdf/240422%20LNB%20Version%202%20-%202024%20Wohnbau%20.pdf" TargetMode="External"/><Relationship Id="rId1" Type="http://schemas.openxmlformats.org/officeDocument/2006/relationships/hyperlink" Target="https://lnb-info.de/images/pdf/240422%20LNB%20Version%202%20-%202024%20Wohnbau%20.pdf" TargetMode="External"/><Relationship Id="rId6" Type="http://schemas.openxmlformats.org/officeDocument/2006/relationships/hyperlink" Target="https://lnb-info.de/images/pdf/240422%20LNB%20Version%202%20-%202024%20Wohnbau%20.pdf" TargetMode="External"/><Relationship Id="rId11" Type="http://schemas.openxmlformats.org/officeDocument/2006/relationships/hyperlink" Target="https://lnb-info.de/images/pdf/240422%20LNB%20Version%202%20-%202024%20Wohnbau%20.pdf" TargetMode="External"/><Relationship Id="rId5" Type="http://schemas.openxmlformats.org/officeDocument/2006/relationships/hyperlink" Target="https://lnb-info.de/images/pdf/240422%20LNB%20Version%202%20-%202024%20Wohnbau%20.pdf" TargetMode="External"/><Relationship Id="rId15" Type="http://schemas.openxmlformats.org/officeDocument/2006/relationships/hyperlink" Target="https://lnb-info.de/images/pdf/240422%20LNB%20Version%202%20-%202024%20Wohnbau%20.pdf" TargetMode="External"/><Relationship Id="rId10" Type="http://schemas.openxmlformats.org/officeDocument/2006/relationships/hyperlink" Target="https://lnb-info.de/images/pdf/240422%20LNB%20Version%202%20-%202024%20Wohnbau%20.pdf" TargetMode="External"/><Relationship Id="rId19" Type="http://schemas.openxmlformats.org/officeDocument/2006/relationships/hyperlink" Target="https://lnb-info.de/images/pdf/240422%20LNB%20Version%202%20-%202024%20Wohnbau%20.pdf" TargetMode="External"/><Relationship Id="rId4" Type="http://schemas.openxmlformats.org/officeDocument/2006/relationships/hyperlink" Target="https://lnb-info.de/images/pdf/240422%20LNB%20Version%202%20-%202024%20Wohnbau%20.pdf" TargetMode="External"/><Relationship Id="rId9" Type="http://schemas.openxmlformats.org/officeDocument/2006/relationships/hyperlink" Target="https://lnb-info.de/images/pdf/240422%20LNB%20Version%202%20-%202024%20Wohnbau%20.pdf" TargetMode="External"/><Relationship Id="rId14" Type="http://schemas.openxmlformats.org/officeDocument/2006/relationships/hyperlink" Target="https://lnb-info.de/images/pdf/240422%20LNB%20Version%202%20-%202024%20Wohnbau%20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40"/>
  <sheetViews>
    <sheetView showGridLines="0" topLeftCell="A13" zoomScaleNormal="100" zoomScalePageLayoutView="145" workbookViewId="0">
      <selection activeCell="B22" sqref="B22"/>
    </sheetView>
  </sheetViews>
  <sheetFormatPr baseColWidth="10" defaultColWidth="11.42578125" defaultRowHeight="12.75"/>
  <cols>
    <col min="1" max="1" width="43" customWidth="1"/>
    <col min="2" max="2" width="44.42578125" customWidth="1"/>
    <col min="3" max="3" width="0" hidden="1" customWidth="1"/>
  </cols>
  <sheetData>
    <row r="1" spans="1:4" ht="12.75" customHeight="1">
      <c r="A1" s="194"/>
    </row>
    <row r="2" spans="1:4" ht="25.5" customHeight="1">
      <c r="A2" s="714" t="s">
        <v>377</v>
      </c>
      <c r="B2" s="715"/>
    </row>
    <row r="3" spans="1:4" ht="12.75" customHeight="1">
      <c r="A3" s="715"/>
      <c r="B3" s="715"/>
    </row>
    <row r="4" spans="1:4" ht="12.75" customHeight="1">
      <c r="A4" s="715"/>
      <c r="B4" s="715"/>
    </row>
    <row r="5" spans="1:4" ht="12.75" customHeight="1">
      <c r="A5" s="715"/>
      <c r="B5" s="715"/>
    </row>
    <row r="6" spans="1:4">
      <c r="A6" s="715"/>
      <c r="B6" s="715"/>
    </row>
    <row r="7" spans="1:4">
      <c r="A7" s="715"/>
      <c r="B7" s="715"/>
    </row>
    <row r="9" spans="1:4" ht="7.5" customHeight="1" thickBot="1"/>
    <row r="10" spans="1:4" ht="21" thickBot="1">
      <c r="A10" s="712" t="s">
        <v>68</v>
      </c>
      <c r="B10" s="712"/>
      <c r="D10" s="183"/>
    </row>
    <row r="11" spans="1:4" ht="5.25" customHeight="1">
      <c r="A11" s="194"/>
      <c r="B11" s="194"/>
    </row>
    <row r="12" spans="1:4" ht="20.100000000000001" customHeight="1">
      <c r="A12" s="533" t="s">
        <v>69</v>
      </c>
      <c r="B12" s="534"/>
    </row>
    <row r="13" spans="1:4" ht="20.100000000000001" customHeight="1">
      <c r="A13" s="533" t="s">
        <v>279</v>
      </c>
      <c r="B13" s="190"/>
    </row>
    <row r="14" spans="1:4" ht="20.100000000000001" customHeight="1">
      <c r="A14" s="533" t="s">
        <v>59</v>
      </c>
      <c r="B14" s="190"/>
    </row>
    <row r="15" spans="1:4" ht="20.100000000000001" customHeight="1">
      <c r="A15" s="533" t="s">
        <v>72</v>
      </c>
      <c r="B15" s="190"/>
    </row>
    <row r="16" spans="1:4" ht="20.100000000000001" customHeight="1">
      <c r="A16" s="533" t="s">
        <v>280</v>
      </c>
      <c r="B16" s="191"/>
    </row>
    <row r="17" spans="1:4" ht="20.100000000000001" customHeight="1">
      <c r="A17" s="533" t="s">
        <v>70</v>
      </c>
      <c r="B17" s="191"/>
    </row>
    <row r="18" spans="1:4" ht="20.100000000000001" customHeight="1" thickBot="1">
      <c r="A18" s="535" t="s">
        <v>281</v>
      </c>
      <c r="B18" s="634">
        <f>Punktevergabe!G9</f>
        <v>0</v>
      </c>
    </row>
    <row r="19" spans="1:4" ht="45" hidden="1" customHeight="1">
      <c r="A19" s="194"/>
      <c r="B19" s="194"/>
      <c r="C19">
        <v>0</v>
      </c>
    </row>
    <row r="20" spans="1:4" ht="18.75" customHeight="1" thickBot="1">
      <c r="A20" s="713" t="s">
        <v>282</v>
      </c>
      <c r="B20" s="713"/>
      <c r="C20">
        <v>-30</v>
      </c>
    </row>
    <row r="21" spans="1:4" ht="9.75" customHeight="1" thickBot="1">
      <c r="A21" s="194"/>
      <c r="B21" s="194"/>
      <c r="C21">
        <v>-50</v>
      </c>
    </row>
    <row r="22" spans="1:4" ht="24.75" customHeight="1">
      <c r="A22" s="675" t="s">
        <v>350</v>
      </c>
      <c r="B22" s="630"/>
      <c r="C22">
        <v>-60</v>
      </c>
      <c r="D22" s="183"/>
    </row>
    <row r="23" spans="1:4" ht="26.25" customHeight="1">
      <c r="A23" s="674" t="s">
        <v>351</v>
      </c>
      <c r="B23" s="230"/>
      <c r="C23">
        <v>-70</v>
      </c>
    </row>
    <row r="24" spans="1:4" ht="21.75" customHeight="1" thickBot="1">
      <c r="A24" s="676" t="s">
        <v>283</v>
      </c>
      <c r="B24" s="631"/>
    </row>
    <row r="25" spans="1:4" ht="12.75" customHeight="1">
      <c r="A25" s="194"/>
      <c r="B25" s="194"/>
    </row>
    <row r="26" spans="1:4" ht="20.100000000000001" customHeight="1">
      <c r="A26" s="716" t="s">
        <v>344</v>
      </c>
      <c r="B26" s="717"/>
    </row>
    <row r="27" spans="1:4" ht="8.25" customHeight="1">
      <c r="A27" s="718"/>
      <c r="B27" s="719"/>
    </row>
    <row r="28" spans="1:4">
      <c r="A28" s="718"/>
      <c r="B28" s="719"/>
    </row>
    <row r="29" spans="1:4">
      <c r="A29" s="718"/>
      <c r="B29" s="719"/>
    </row>
    <row r="30" spans="1:4">
      <c r="A30" s="718"/>
      <c r="B30" s="719"/>
    </row>
    <row r="31" spans="1:4">
      <c r="A31" s="718"/>
      <c r="B31" s="719"/>
    </row>
    <row r="32" spans="1:4">
      <c r="A32" s="718"/>
      <c r="B32" s="719"/>
    </row>
    <row r="33" spans="1:2">
      <c r="A33" s="718"/>
      <c r="B33" s="719"/>
    </row>
    <row r="34" spans="1:2">
      <c r="A34" s="718"/>
      <c r="B34" s="719"/>
    </row>
    <row r="35" spans="1:2">
      <c r="A35" s="718"/>
      <c r="B35" s="719"/>
    </row>
    <row r="36" spans="1:2">
      <c r="A36" s="718"/>
      <c r="B36" s="719"/>
    </row>
    <row r="37" spans="1:2" ht="5.25" customHeight="1">
      <c r="A37" s="720"/>
      <c r="B37" s="721"/>
    </row>
    <row r="38" spans="1:2">
      <c r="A38" s="194"/>
      <c r="B38" s="194"/>
    </row>
    <row r="39" spans="1:2" ht="25.5" customHeight="1">
      <c r="A39" s="533" t="s">
        <v>71</v>
      </c>
      <c r="B39" s="191"/>
    </row>
    <row r="40" spans="1:2" ht="83.25" customHeight="1">
      <c r="A40" s="533" t="s">
        <v>284</v>
      </c>
      <c r="B40" s="190" t="s">
        <v>11</v>
      </c>
    </row>
  </sheetData>
  <sheetProtection algorithmName="SHA-512" hashValue="Vr+qwS6iiNGzUxVVEmx1Y+Gv/uUe/BQf5Yh3U6bcJ9B7k9V0XXgowQV9V9QUYXigXJsMx1Bo1uV4b/V7PfLbfw==" saltValue="L/MNL9ao5CZQjXNdr6uOZw==" spinCount="100000" sheet="1" selectLockedCells="1"/>
  <mergeCells count="4">
    <mergeCell ref="A10:B10"/>
    <mergeCell ref="A20:B20"/>
    <mergeCell ref="A2:B7"/>
    <mergeCell ref="A26:B37"/>
  </mergeCells>
  <dataValidations disablePrompts="1" count="1">
    <dataValidation type="list" allowBlank="1" showInputMessage="1" showErrorMessage="1" sqref="B19" xr:uid="{00000000-0002-0000-0000-000000000000}">
      <formula1>$C$19:$C$23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49A2-55DA-44E5-B5AB-7948620D5A3D}">
  <sheetPr>
    <pageSetUpPr fitToPage="1"/>
  </sheetPr>
  <dimension ref="B1:M364"/>
  <sheetViews>
    <sheetView zoomScale="85" zoomScaleNormal="85" workbookViewId="0">
      <selection activeCell="C87" sqref="C87"/>
    </sheetView>
  </sheetViews>
  <sheetFormatPr baseColWidth="10" defaultColWidth="11.42578125" defaultRowHeight="14.25"/>
  <cols>
    <col min="1" max="1" width="11.42578125" style="612"/>
    <col min="2" max="8" width="11.5703125" style="612" customWidth="1"/>
    <col min="9" max="9" width="11.42578125" style="612"/>
    <col min="10" max="10" width="11.5703125" style="612" customWidth="1"/>
    <col min="11" max="13" width="11.42578125" style="612"/>
    <col min="14" max="14" width="7.85546875" style="612" customWidth="1"/>
    <col min="15" max="16384" width="11.42578125" style="612"/>
  </cols>
  <sheetData>
    <row r="1" spans="2:13" ht="15" thickBot="1"/>
    <row r="2" spans="2:13" ht="14.25" customHeight="1">
      <c r="B2" s="882" t="s">
        <v>278</v>
      </c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4"/>
    </row>
    <row r="3" spans="2:13" ht="15" customHeight="1" thickBot="1">
      <c r="B3" s="885"/>
      <c r="C3" s="886"/>
      <c r="D3" s="886"/>
      <c r="E3" s="886"/>
      <c r="F3" s="886"/>
      <c r="G3" s="886"/>
      <c r="H3" s="886"/>
      <c r="I3" s="886"/>
      <c r="J3" s="886"/>
      <c r="K3" s="886"/>
      <c r="L3" s="886"/>
      <c r="M3" s="887"/>
    </row>
    <row r="4" spans="2:13"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</row>
    <row r="5" spans="2:13">
      <c r="B5" s="613"/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2:13">
      <c r="B6" s="613"/>
      <c r="C6" s="613"/>
      <c r="D6" s="613"/>
      <c r="E6" s="613"/>
      <c r="F6" s="613"/>
      <c r="G6" s="613"/>
      <c r="H6" s="613"/>
      <c r="I6" s="613"/>
      <c r="J6" s="613"/>
      <c r="K6" s="613"/>
      <c r="L6" s="613"/>
      <c r="M6" s="613"/>
    </row>
    <row r="7" spans="2:13">
      <c r="B7" s="613"/>
      <c r="C7" s="613"/>
      <c r="D7" s="613"/>
      <c r="E7" s="613"/>
      <c r="F7" s="613"/>
      <c r="G7" s="613"/>
      <c r="H7" s="613"/>
      <c r="I7" s="613"/>
      <c r="J7" s="613"/>
      <c r="K7" s="613"/>
      <c r="L7" s="613"/>
      <c r="M7" s="613"/>
    </row>
    <row r="8" spans="2:13">
      <c r="B8" s="613"/>
      <c r="C8" s="613"/>
      <c r="D8" s="613"/>
      <c r="E8" s="613"/>
      <c r="F8" s="613"/>
      <c r="G8" s="613"/>
      <c r="H8" s="613"/>
      <c r="I8" s="613"/>
      <c r="J8" s="613"/>
      <c r="K8" s="613"/>
      <c r="L8" s="613"/>
      <c r="M8" s="613"/>
    </row>
    <row r="9" spans="2:13">
      <c r="B9" s="613"/>
      <c r="C9" s="613"/>
      <c r="D9" s="613"/>
      <c r="E9" s="613"/>
      <c r="F9" s="613"/>
      <c r="G9" s="613"/>
      <c r="H9" s="613"/>
      <c r="I9" s="613"/>
      <c r="J9" s="613"/>
      <c r="K9" s="613"/>
      <c r="L9" s="613"/>
      <c r="M9" s="613"/>
    </row>
    <row r="10" spans="2:13">
      <c r="B10" s="613"/>
      <c r="C10" s="613"/>
      <c r="D10" s="613"/>
      <c r="E10" s="613"/>
      <c r="F10" s="613"/>
      <c r="G10" s="613"/>
      <c r="H10" s="613"/>
      <c r="I10" s="613"/>
      <c r="J10" s="613"/>
      <c r="K10" s="613"/>
      <c r="L10" s="613"/>
      <c r="M10" s="613"/>
    </row>
    <row r="11" spans="2:13">
      <c r="B11" s="613"/>
      <c r="C11" s="613"/>
      <c r="D11" s="613"/>
      <c r="E11" s="613"/>
      <c r="F11" s="613"/>
      <c r="G11" s="613"/>
      <c r="H11" s="613"/>
      <c r="I11" s="613"/>
      <c r="J11" s="613"/>
      <c r="K11" s="613"/>
      <c r="L11" s="613"/>
      <c r="M11" s="613"/>
    </row>
    <row r="12" spans="2:13">
      <c r="B12" s="613"/>
      <c r="C12" s="613"/>
      <c r="D12" s="613"/>
      <c r="E12" s="613"/>
      <c r="F12" s="613"/>
      <c r="G12" s="613"/>
      <c r="H12" s="613"/>
      <c r="I12" s="613"/>
      <c r="J12" s="613"/>
      <c r="K12" s="613"/>
      <c r="L12" s="613"/>
      <c r="M12" s="613"/>
    </row>
    <row r="13" spans="2:13">
      <c r="B13" s="613"/>
      <c r="C13" s="613"/>
      <c r="D13" s="613"/>
      <c r="E13" s="613"/>
      <c r="F13" s="613"/>
      <c r="G13" s="613"/>
      <c r="H13" s="613"/>
      <c r="I13" s="613"/>
      <c r="J13" s="613"/>
      <c r="K13" s="613"/>
      <c r="L13" s="613"/>
      <c r="M13" s="613"/>
    </row>
    <row r="14" spans="2:13">
      <c r="B14" s="613"/>
      <c r="C14" s="613"/>
      <c r="D14" s="613"/>
      <c r="E14" s="613"/>
      <c r="F14" s="613"/>
      <c r="G14" s="613"/>
      <c r="H14" s="613"/>
      <c r="I14" s="613"/>
      <c r="J14" s="613"/>
      <c r="K14" s="613"/>
      <c r="L14" s="613"/>
      <c r="M14" s="613"/>
    </row>
    <row r="15" spans="2:13">
      <c r="B15" s="613"/>
      <c r="C15" s="613"/>
      <c r="D15" s="613"/>
      <c r="E15" s="613"/>
      <c r="F15" s="613"/>
      <c r="G15" s="613"/>
      <c r="H15" s="613"/>
      <c r="I15" s="613"/>
      <c r="J15" s="613"/>
      <c r="K15" s="613"/>
      <c r="L15" s="613"/>
      <c r="M15" s="613"/>
    </row>
    <row r="16" spans="2:13">
      <c r="B16" s="613"/>
      <c r="C16" s="613"/>
      <c r="D16" s="613"/>
      <c r="E16" s="613"/>
      <c r="F16" s="613"/>
      <c r="G16" s="613"/>
      <c r="H16" s="613"/>
      <c r="I16" s="613"/>
      <c r="J16" s="613"/>
      <c r="K16" s="613"/>
      <c r="L16" s="613"/>
      <c r="M16" s="613"/>
    </row>
    <row r="17" spans="2:13">
      <c r="B17" s="613"/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613"/>
    </row>
    <row r="18" spans="2:13">
      <c r="B18" s="613"/>
      <c r="C18" s="613"/>
      <c r="D18" s="613"/>
      <c r="E18" s="613"/>
      <c r="F18" s="613"/>
      <c r="G18" s="613"/>
      <c r="H18" s="613"/>
      <c r="I18" s="613"/>
      <c r="J18" s="613"/>
      <c r="K18" s="613"/>
      <c r="L18" s="613"/>
      <c r="M18" s="613"/>
    </row>
    <row r="19" spans="2:13">
      <c r="B19" s="613"/>
      <c r="C19" s="613"/>
      <c r="D19" s="613"/>
      <c r="E19" s="613"/>
      <c r="F19" s="613"/>
      <c r="G19" s="613"/>
      <c r="H19" s="613"/>
      <c r="I19" s="613"/>
      <c r="J19" s="613"/>
      <c r="K19" s="613"/>
      <c r="L19" s="613"/>
      <c r="M19" s="613"/>
    </row>
    <row r="20" spans="2:13">
      <c r="B20" s="613"/>
      <c r="C20" s="613"/>
      <c r="D20" s="613"/>
      <c r="E20" s="613"/>
      <c r="F20" s="613"/>
      <c r="G20" s="613"/>
      <c r="H20" s="613"/>
      <c r="I20" s="613"/>
      <c r="J20" s="613"/>
      <c r="K20" s="613"/>
      <c r="L20" s="613"/>
      <c r="M20" s="613"/>
    </row>
    <row r="21" spans="2:13"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</row>
    <row r="22" spans="2:13">
      <c r="B22" s="613"/>
      <c r="C22" s="613"/>
      <c r="D22" s="613"/>
      <c r="E22" s="613"/>
      <c r="F22" s="613"/>
      <c r="G22" s="613"/>
      <c r="H22" s="613"/>
      <c r="I22" s="613"/>
      <c r="J22" s="613"/>
      <c r="K22" s="613"/>
      <c r="L22" s="613"/>
      <c r="M22" s="613"/>
    </row>
    <row r="23" spans="2:13">
      <c r="B23" s="613"/>
      <c r="C23" s="613"/>
      <c r="D23" s="613"/>
      <c r="E23" s="613"/>
      <c r="F23" s="613"/>
      <c r="G23" s="613"/>
      <c r="H23" s="613"/>
      <c r="I23" s="613"/>
      <c r="J23" s="613"/>
      <c r="K23" s="613"/>
      <c r="L23" s="613"/>
      <c r="M23" s="613"/>
    </row>
    <row r="24" spans="2:13">
      <c r="B24" s="613"/>
      <c r="C24" s="613"/>
      <c r="D24" s="613"/>
      <c r="E24" s="613"/>
      <c r="F24" s="613"/>
      <c r="G24" s="613"/>
      <c r="H24" s="613"/>
      <c r="I24" s="613"/>
      <c r="J24" s="613"/>
      <c r="K24" s="613"/>
      <c r="L24" s="613"/>
      <c r="M24" s="613"/>
    </row>
    <row r="25" spans="2:13">
      <c r="B25" s="613"/>
      <c r="C25" s="613"/>
      <c r="D25" s="613"/>
      <c r="E25" s="613"/>
      <c r="F25" s="613"/>
      <c r="G25" s="613"/>
      <c r="H25" s="613"/>
      <c r="I25" s="613"/>
      <c r="J25" s="613"/>
      <c r="K25" s="613"/>
      <c r="L25" s="613"/>
      <c r="M25" s="613"/>
    </row>
    <row r="26" spans="2:13">
      <c r="B26" s="613"/>
      <c r="C26" s="613"/>
      <c r="D26" s="613"/>
      <c r="E26" s="613"/>
      <c r="F26" s="613"/>
      <c r="G26" s="613"/>
      <c r="H26" s="613"/>
      <c r="I26" s="613"/>
      <c r="J26" s="613"/>
      <c r="K26" s="613"/>
      <c r="L26" s="613"/>
      <c r="M26" s="613"/>
    </row>
    <row r="27" spans="2:13">
      <c r="B27" s="613"/>
      <c r="C27" s="613"/>
      <c r="D27" s="613"/>
      <c r="E27" s="613"/>
      <c r="F27" s="613"/>
      <c r="G27" s="613"/>
      <c r="H27" s="613"/>
      <c r="I27" s="613"/>
      <c r="J27" s="613"/>
      <c r="K27" s="613"/>
      <c r="L27" s="613"/>
      <c r="M27" s="613"/>
    </row>
    <row r="28" spans="2:13">
      <c r="B28" s="613"/>
      <c r="C28" s="613"/>
      <c r="D28" s="613"/>
      <c r="E28" s="613"/>
      <c r="F28" s="613"/>
      <c r="G28" s="613"/>
      <c r="H28" s="613"/>
      <c r="I28" s="613"/>
      <c r="J28" s="613"/>
      <c r="K28" s="613"/>
      <c r="L28" s="613"/>
      <c r="M28" s="613"/>
    </row>
    <row r="29" spans="2:13">
      <c r="B29" s="613"/>
      <c r="C29" s="613"/>
      <c r="D29" s="613"/>
      <c r="E29" s="613"/>
      <c r="F29" s="613"/>
      <c r="G29" s="613"/>
      <c r="H29" s="613"/>
      <c r="I29" s="613"/>
      <c r="J29" s="613"/>
      <c r="K29" s="613"/>
      <c r="L29" s="613"/>
      <c r="M29" s="613"/>
    </row>
    <row r="30" spans="2:13">
      <c r="B30" s="613"/>
      <c r="C30" s="613"/>
      <c r="D30" s="613"/>
      <c r="E30" s="613"/>
      <c r="F30" s="613"/>
      <c r="G30" s="613"/>
      <c r="H30" s="613"/>
      <c r="I30" s="613"/>
      <c r="J30" s="613"/>
      <c r="K30" s="613"/>
      <c r="L30" s="613"/>
      <c r="M30" s="613"/>
    </row>
    <row r="31" spans="2:13">
      <c r="B31" s="613"/>
      <c r="C31" s="613"/>
      <c r="D31" s="613"/>
      <c r="E31" s="613"/>
      <c r="F31" s="613"/>
      <c r="G31" s="613"/>
      <c r="H31" s="613"/>
      <c r="I31" s="613"/>
      <c r="J31" s="613"/>
      <c r="K31" s="613"/>
      <c r="L31" s="613"/>
      <c r="M31" s="613"/>
    </row>
    <row r="32" spans="2:13">
      <c r="B32" s="613"/>
      <c r="C32" s="613"/>
      <c r="D32" s="613"/>
      <c r="E32" s="613"/>
      <c r="F32" s="613"/>
      <c r="G32" s="613"/>
      <c r="H32" s="613"/>
      <c r="I32" s="613"/>
      <c r="J32" s="613"/>
      <c r="K32" s="613"/>
      <c r="L32" s="613"/>
      <c r="M32" s="613"/>
    </row>
    <row r="33" spans="2:13">
      <c r="B33" s="613"/>
      <c r="C33" s="613"/>
      <c r="D33" s="613"/>
      <c r="E33" s="613"/>
      <c r="F33" s="613"/>
      <c r="G33" s="613"/>
      <c r="H33" s="613"/>
      <c r="I33" s="613"/>
      <c r="J33" s="613"/>
      <c r="K33" s="613"/>
      <c r="L33" s="613"/>
      <c r="M33" s="613"/>
    </row>
    <row r="34" spans="2:13">
      <c r="B34" s="613"/>
      <c r="C34" s="613"/>
      <c r="D34" s="613"/>
      <c r="E34" s="613"/>
      <c r="F34" s="613"/>
      <c r="G34" s="613"/>
      <c r="H34" s="613"/>
      <c r="I34" s="613"/>
      <c r="J34" s="613"/>
      <c r="K34" s="613"/>
      <c r="L34" s="613"/>
      <c r="M34" s="613"/>
    </row>
    <row r="35" spans="2:13">
      <c r="B35" s="613"/>
      <c r="C35" s="613"/>
      <c r="D35" s="613"/>
      <c r="E35" s="613"/>
      <c r="F35" s="613"/>
      <c r="G35" s="613"/>
      <c r="H35" s="613"/>
      <c r="I35" s="613"/>
      <c r="J35" s="613"/>
      <c r="K35" s="613"/>
      <c r="L35" s="613"/>
      <c r="M35" s="613"/>
    </row>
    <row r="36" spans="2:13">
      <c r="B36" s="613"/>
      <c r="C36" s="613"/>
      <c r="D36" s="613"/>
      <c r="E36" s="613"/>
      <c r="F36" s="613"/>
      <c r="G36" s="613"/>
      <c r="H36" s="613"/>
      <c r="I36" s="613"/>
      <c r="J36" s="613"/>
      <c r="K36" s="613"/>
      <c r="L36" s="613"/>
      <c r="M36" s="613"/>
    </row>
    <row r="37" spans="2:13">
      <c r="B37" s="613"/>
      <c r="C37" s="613"/>
      <c r="D37" s="613"/>
      <c r="E37" s="613"/>
      <c r="F37" s="613"/>
      <c r="G37" s="613"/>
      <c r="H37" s="613"/>
      <c r="I37" s="613"/>
      <c r="J37" s="613"/>
      <c r="K37" s="613"/>
      <c r="L37" s="613"/>
      <c r="M37" s="613"/>
    </row>
    <row r="38" spans="2:13">
      <c r="B38" s="613"/>
      <c r="C38" s="613"/>
      <c r="D38" s="613"/>
      <c r="E38" s="613"/>
      <c r="F38" s="613"/>
      <c r="G38" s="613"/>
      <c r="H38" s="613"/>
      <c r="I38" s="613"/>
      <c r="J38" s="613"/>
      <c r="K38" s="613"/>
      <c r="L38" s="613"/>
      <c r="M38" s="613"/>
    </row>
    <row r="39" spans="2:13">
      <c r="B39" s="613"/>
      <c r="C39" s="613"/>
      <c r="D39" s="613"/>
      <c r="E39" s="613"/>
      <c r="F39" s="613"/>
      <c r="G39" s="613"/>
      <c r="H39" s="613"/>
      <c r="I39" s="613"/>
      <c r="J39" s="613"/>
      <c r="K39" s="613"/>
      <c r="L39" s="613"/>
      <c r="M39" s="613"/>
    </row>
    <row r="40" spans="2:13">
      <c r="B40" s="613"/>
      <c r="C40" s="613"/>
      <c r="D40" s="613"/>
      <c r="E40" s="613"/>
      <c r="F40" s="613"/>
      <c r="G40" s="613"/>
      <c r="H40" s="613"/>
      <c r="I40" s="613"/>
      <c r="J40" s="613"/>
      <c r="K40" s="613"/>
      <c r="L40" s="613"/>
      <c r="M40" s="613"/>
    </row>
    <row r="41" spans="2:13">
      <c r="B41" s="613"/>
      <c r="C41" s="613"/>
      <c r="D41" s="613"/>
      <c r="E41" s="613"/>
      <c r="F41" s="613"/>
      <c r="G41" s="613"/>
      <c r="H41" s="613"/>
      <c r="I41" s="613"/>
      <c r="J41" s="613"/>
      <c r="K41" s="613"/>
      <c r="L41" s="613"/>
      <c r="M41" s="613"/>
    </row>
    <row r="42" spans="2:13">
      <c r="B42" s="613"/>
      <c r="C42" s="613"/>
      <c r="D42" s="613"/>
      <c r="E42" s="613"/>
      <c r="F42" s="613"/>
      <c r="G42" s="613"/>
      <c r="H42" s="613"/>
      <c r="I42" s="613"/>
      <c r="J42" s="613"/>
      <c r="K42" s="613"/>
      <c r="L42" s="613"/>
      <c r="M42" s="613"/>
    </row>
    <row r="43" spans="2:13">
      <c r="B43" s="613"/>
      <c r="C43" s="613"/>
      <c r="D43" s="613"/>
      <c r="E43" s="613"/>
      <c r="F43" s="613"/>
      <c r="G43" s="613"/>
      <c r="H43" s="613"/>
      <c r="I43" s="613"/>
      <c r="J43" s="613"/>
      <c r="K43" s="613"/>
      <c r="L43" s="613"/>
      <c r="M43" s="613"/>
    </row>
    <row r="44" spans="2:13">
      <c r="B44" s="613"/>
      <c r="C44" s="613"/>
      <c r="D44" s="613"/>
      <c r="E44" s="613"/>
      <c r="F44" s="613"/>
      <c r="G44" s="613"/>
      <c r="H44" s="613"/>
      <c r="I44" s="613"/>
      <c r="J44" s="613"/>
      <c r="K44" s="613"/>
      <c r="L44" s="613"/>
      <c r="M44" s="613"/>
    </row>
    <row r="45" spans="2:13">
      <c r="B45" s="613"/>
      <c r="C45" s="613"/>
      <c r="D45" s="613"/>
      <c r="E45" s="613"/>
      <c r="F45" s="613"/>
      <c r="G45" s="613"/>
      <c r="H45" s="613"/>
      <c r="I45" s="613"/>
      <c r="J45" s="613"/>
      <c r="K45" s="613"/>
      <c r="L45" s="613"/>
      <c r="M45" s="613"/>
    </row>
    <row r="46" spans="2:13">
      <c r="B46" s="613"/>
      <c r="C46" s="613"/>
      <c r="D46" s="613"/>
      <c r="E46" s="613"/>
      <c r="F46" s="613"/>
      <c r="G46" s="613"/>
      <c r="H46" s="613"/>
      <c r="I46" s="613"/>
      <c r="J46" s="613"/>
      <c r="K46" s="613"/>
      <c r="L46" s="613"/>
      <c r="M46" s="613"/>
    </row>
    <row r="47" spans="2:13">
      <c r="B47" s="613"/>
      <c r="C47" s="613"/>
      <c r="D47" s="613"/>
      <c r="E47" s="613"/>
      <c r="F47" s="613"/>
      <c r="G47" s="613"/>
      <c r="H47" s="613"/>
      <c r="I47" s="613"/>
      <c r="J47" s="613"/>
      <c r="K47" s="613"/>
      <c r="L47" s="613"/>
      <c r="M47" s="613"/>
    </row>
    <row r="48" spans="2:13">
      <c r="B48" s="613"/>
      <c r="C48" s="613"/>
      <c r="D48" s="613"/>
      <c r="E48" s="613"/>
      <c r="F48" s="613"/>
      <c r="G48" s="613"/>
      <c r="H48" s="613"/>
      <c r="I48" s="613"/>
      <c r="J48" s="613"/>
      <c r="K48" s="613"/>
      <c r="L48" s="613"/>
      <c r="M48" s="613"/>
    </row>
    <row r="49" spans="2:13">
      <c r="B49" s="613"/>
      <c r="C49" s="613"/>
      <c r="D49" s="613"/>
      <c r="E49" s="613"/>
      <c r="F49" s="613"/>
      <c r="G49" s="613"/>
      <c r="H49" s="613"/>
      <c r="I49" s="613"/>
      <c r="J49" s="613"/>
      <c r="K49" s="613"/>
      <c r="L49" s="613"/>
      <c r="M49" s="613"/>
    </row>
    <row r="50" spans="2:13">
      <c r="B50" s="613"/>
      <c r="C50" s="613"/>
      <c r="D50" s="613"/>
      <c r="E50" s="613"/>
      <c r="F50" s="613"/>
      <c r="G50" s="613"/>
      <c r="H50" s="613"/>
      <c r="I50" s="613"/>
      <c r="J50" s="613"/>
      <c r="K50" s="613"/>
      <c r="L50" s="613"/>
      <c r="M50" s="613"/>
    </row>
    <row r="51" spans="2:13">
      <c r="B51" s="613"/>
      <c r="C51" s="613"/>
      <c r="D51" s="613"/>
      <c r="E51" s="613"/>
      <c r="F51" s="613"/>
      <c r="G51" s="613"/>
      <c r="H51" s="613"/>
      <c r="I51" s="613"/>
      <c r="J51" s="613"/>
      <c r="K51" s="613"/>
      <c r="L51" s="613"/>
      <c r="M51" s="613"/>
    </row>
    <row r="52" spans="2:13"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</row>
    <row r="53" spans="2:13">
      <c r="B53" s="613"/>
      <c r="C53" s="613"/>
      <c r="D53" s="613"/>
      <c r="E53" s="613"/>
      <c r="F53" s="613"/>
      <c r="G53" s="613"/>
      <c r="H53" s="613"/>
      <c r="I53" s="613"/>
      <c r="J53" s="613"/>
      <c r="K53" s="613"/>
      <c r="L53" s="613"/>
      <c r="M53" s="613"/>
    </row>
    <row r="54" spans="2:13" ht="15">
      <c r="B54" s="613"/>
      <c r="C54" s="613"/>
      <c r="D54" s="888"/>
      <c r="E54" s="888"/>
      <c r="F54" s="888"/>
      <c r="G54" s="888"/>
      <c r="H54" s="614"/>
      <c r="I54" s="889"/>
      <c r="J54" s="889"/>
      <c r="K54" s="888"/>
      <c r="L54" s="888"/>
      <c r="M54" s="613"/>
    </row>
    <row r="55" spans="2:13" ht="15">
      <c r="B55" s="613"/>
      <c r="C55" s="615"/>
      <c r="D55" s="613"/>
      <c r="E55" s="613"/>
      <c r="F55" s="613"/>
      <c r="G55" s="613"/>
      <c r="H55" s="613"/>
      <c r="I55" s="616"/>
      <c r="J55" s="616"/>
      <c r="K55" s="613"/>
      <c r="L55" s="613"/>
      <c r="M55" s="613"/>
    </row>
    <row r="56" spans="2:13">
      <c r="B56" s="613"/>
      <c r="C56" s="613"/>
      <c r="D56" s="613"/>
      <c r="E56" s="613"/>
      <c r="F56" s="613"/>
      <c r="G56" s="613"/>
      <c r="H56" s="613"/>
      <c r="I56" s="613"/>
      <c r="J56" s="613"/>
      <c r="K56" s="613"/>
      <c r="L56" s="613"/>
      <c r="M56" s="613"/>
    </row>
    <row r="57" spans="2:13">
      <c r="B57" s="613"/>
      <c r="C57" s="613"/>
      <c r="D57" s="613"/>
      <c r="E57" s="613"/>
      <c r="F57" s="613"/>
      <c r="G57" s="613"/>
      <c r="H57" s="613"/>
      <c r="I57" s="613"/>
      <c r="J57" s="613"/>
      <c r="K57" s="613"/>
      <c r="L57" s="613"/>
      <c r="M57" s="613"/>
    </row>
    <row r="58" spans="2:13">
      <c r="B58" s="613"/>
      <c r="C58" s="613"/>
      <c r="D58" s="613"/>
      <c r="E58" s="613"/>
      <c r="F58" s="613"/>
      <c r="G58" s="613"/>
      <c r="H58" s="613"/>
      <c r="I58" s="613"/>
      <c r="J58" s="613"/>
      <c r="K58" s="613"/>
      <c r="L58" s="613"/>
      <c r="M58" s="613"/>
    </row>
    <row r="59" spans="2:13"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</row>
    <row r="60" spans="2:13">
      <c r="B60" s="613"/>
      <c r="C60" s="613"/>
      <c r="D60" s="613"/>
      <c r="E60" s="613"/>
      <c r="F60" s="613"/>
      <c r="G60" s="613"/>
      <c r="H60" s="613"/>
      <c r="I60" s="613"/>
      <c r="J60" s="613"/>
      <c r="K60" s="613"/>
      <c r="L60" s="613"/>
      <c r="M60" s="613"/>
    </row>
    <row r="61" spans="2:13">
      <c r="B61" s="613"/>
      <c r="C61" s="613"/>
      <c r="D61" s="613"/>
      <c r="E61" s="613"/>
      <c r="F61" s="613"/>
      <c r="G61" s="613"/>
      <c r="H61" s="613"/>
      <c r="I61" s="613"/>
      <c r="J61" s="613"/>
      <c r="K61" s="613"/>
      <c r="L61" s="613"/>
      <c r="M61" s="613"/>
    </row>
    <row r="62" spans="2:13"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</row>
    <row r="63" spans="2:13">
      <c r="B63" s="613"/>
      <c r="C63" s="613"/>
      <c r="D63" s="613"/>
      <c r="E63" s="613"/>
      <c r="F63" s="613"/>
      <c r="G63" s="613"/>
      <c r="H63" s="613"/>
      <c r="I63" s="613"/>
      <c r="J63" s="613"/>
      <c r="K63" s="613"/>
      <c r="L63" s="613"/>
      <c r="M63" s="613"/>
    </row>
    <row r="64" spans="2:13">
      <c r="B64" s="613"/>
      <c r="C64" s="613"/>
      <c r="D64" s="613"/>
      <c r="E64" s="613"/>
      <c r="F64" s="613"/>
      <c r="G64" s="613"/>
      <c r="H64" s="613"/>
      <c r="I64" s="613"/>
      <c r="J64" s="613"/>
      <c r="K64" s="613"/>
      <c r="L64" s="613"/>
      <c r="M64" s="613"/>
    </row>
    <row r="65" spans="2:13">
      <c r="B65" s="613"/>
      <c r="C65" s="613"/>
      <c r="D65" s="613"/>
      <c r="E65" s="613"/>
      <c r="F65" s="613"/>
      <c r="G65" s="613"/>
      <c r="H65" s="613"/>
      <c r="I65" s="613"/>
      <c r="J65" s="613"/>
      <c r="K65" s="613"/>
      <c r="L65" s="613"/>
      <c r="M65" s="613"/>
    </row>
    <row r="66" spans="2:13">
      <c r="B66" s="613"/>
      <c r="C66" s="613"/>
      <c r="D66" s="613"/>
      <c r="E66" s="613"/>
      <c r="F66" s="613"/>
      <c r="G66" s="613"/>
      <c r="H66" s="613"/>
      <c r="I66" s="613"/>
      <c r="J66" s="613"/>
      <c r="K66" s="613"/>
      <c r="L66" s="613"/>
      <c r="M66" s="613"/>
    </row>
    <row r="67" spans="2:13">
      <c r="B67" s="613"/>
      <c r="C67" s="613"/>
      <c r="D67" s="613"/>
      <c r="E67" s="613"/>
      <c r="F67" s="613"/>
      <c r="G67" s="613"/>
      <c r="H67" s="613"/>
      <c r="I67" s="613"/>
      <c r="J67" s="613"/>
      <c r="K67" s="613"/>
      <c r="L67" s="613"/>
      <c r="M67" s="613"/>
    </row>
    <row r="68" spans="2:13">
      <c r="B68" s="613"/>
      <c r="C68" s="613"/>
      <c r="D68" s="613"/>
      <c r="E68" s="613"/>
      <c r="F68" s="613"/>
      <c r="G68" s="613"/>
      <c r="H68" s="613"/>
      <c r="I68" s="613"/>
      <c r="J68" s="613"/>
      <c r="K68" s="613"/>
      <c r="L68" s="613"/>
      <c r="M68" s="613"/>
    </row>
    <row r="69" spans="2:13">
      <c r="B69" s="613"/>
      <c r="C69" s="613"/>
      <c r="D69" s="613"/>
      <c r="E69" s="613"/>
      <c r="F69" s="613"/>
      <c r="G69" s="613"/>
      <c r="H69" s="613"/>
      <c r="I69" s="613"/>
      <c r="J69" s="613"/>
      <c r="K69" s="613"/>
      <c r="L69" s="613"/>
      <c r="M69" s="613"/>
    </row>
    <row r="70" spans="2:13">
      <c r="B70" s="613"/>
      <c r="C70" s="613"/>
      <c r="D70" s="613"/>
      <c r="E70" s="613"/>
      <c r="F70" s="613"/>
      <c r="G70" s="613"/>
      <c r="H70" s="613"/>
      <c r="I70" s="613"/>
      <c r="J70" s="613"/>
      <c r="K70" s="613"/>
      <c r="L70" s="613"/>
      <c r="M70" s="613"/>
    </row>
    <row r="71" spans="2:13">
      <c r="B71" s="613"/>
      <c r="C71" s="613"/>
      <c r="D71" s="613"/>
      <c r="E71" s="613"/>
      <c r="F71" s="613"/>
      <c r="G71" s="613"/>
      <c r="H71" s="613"/>
      <c r="I71" s="613"/>
      <c r="J71" s="613"/>
      <c r="K71" s="613"/>
      <c r="L71" s="613"/>
      <c r="M71" s="613"/>
    </row>
    <row r="72" spans="2:13">
      <c r="B72" s="613"/>
      <c r="C72" s="613"/>
      <c r="D72" s="613"/>
      <c r="E72" s="613"/>
      <c r="F72" s="613"/>
      <c r="G72" s="613"/>
      <c r="H72" s="613"/>
      <c r="I72" s="613"/>
      <c r="J72" s="613"/>
      <c r="K72" s="613"/>
      <c r="L72" s="613"/>
      <c r="M72" s="613"/>
    </row>
    <row r="73" spans="2:13" ht="15.75">
      <c r="B73" s="881" t="s">
        <v>95</v>
      </c>
      <c r="C73" s="881"/>
      <c r="D73" s="613"/>
      <c r="E73" s="881" t="s">
        <v>276</v>
      </c>
      <c r="F73" s="881"/>
      <c r="G73" s="613"/>
      <c r="H73" s="881" t="s">
        <v>24</v>
      </c>
      <c r="I73" s="881"/>
      <c r="J73" s="613"/>
      <c r="K73" s="881" t="s">
        <v>277</v>
      </c>
      <c r="L73" s="881"/>
      <c r="M73" s="613"/>
    </row>
    <row r="74" spans="2:13">
      <c r="B74" s="617" t="s">
        <v>273</v>
      </c>
      <c r="C74" s="617" t="s">
        <v>6</v>
      </c>
      <c r="D74" s="618"/>
      <c r="E74" s="617" t="s">
        <v>273</v>
      </c>
      <c r="F74" s="617" t="s">
        <v>6</v>
      </c>
      <c r="G74" s="618"/>
      <c r="H74" s="617" t="s">
        <v>273</v>
      </c>
      <c r="I74" s="617" t="s">
        <v>6</v>
      </c>
      <c r="J74" s="618"/>
      <c r="K74" s="617" t="s">
        <v>273</v>
      </c>
      <c r="L74" s="617" t="s">
        <v>6</v>
      </c>
      <c r="M74" s="613"/>
    </row>
    <row r="75" spans="2:13">
      <c r="B75" s="619">
        <v>0</v>
      </c>
      <c r="C75" s="619">
        <f>IF(B75&lt;='B1b '!$G$27,'B1b '!$H$27,IF(AND(B75&lt;='B1b '!$G$26,B75&gt;'B1b '!$G$27),0+(('B1b '!$H$27-'B1b '!$H$26)/('B1b '!$G$27-'B1b '!$G$26))*(B75-'B1b '!$G$26),0))</f>
        <v>60</v>
      </c>
      <c r="D75" s="620"/>
      <c r="E75" s="619">
        <v>0</v>
      </c>
      <c r="F75" s="619">
        <f>IF(E75&lt;='B1b '!$G$29,'B1b '!$H$29,IF(AND(E75&lt;='B1b '!$G$28,E75&gt;'B1b '!$G$29),0+(('B1b '!$H$29-'B1b '!$H$28)/('B1b '!$G$29-'B1b '!$G$28))*(E75-'B1b '!$G$28),0))</f>
        <v>55</v>
      </c>
      <c r="G75" s="620"/>
      <c r="H75" s="619">
        <v>0</v>
      </c>
      <c r="I75" s="619">
        <f>IF(H75&lt;='B1b '!$G$31,'B1b '!$H$31,IF(AND(H75&lt;='B1b '!$G$30,H75&gt;'B1b '!$G$31),0+(('B1b '!$H$31-'B1b '!$H$30)/('B1b '!$G$31-'B1b '!$G$30))*(H75-'B1b '!$G$30),0))</f>
        <v>120</v>
      </c>
      <c r="J75" s="620"/>
      <c r="K75" s="619">
        <v>0</v>
      </c>
      <c r="L75" s="619">
        <f>IF(K75&lt;='B1b '!$G$33,'B1b '!$H$33,IF(AND(K75&lt;='B1b '!$G$32,K75&gt;'B1b '!$G$33),0+(('B1b '!$H$33-'B1b '!$H$32)/('B1b '!$G$33-'B1b '!$G$32))*(K75-'B1b '!$G$32),0))</f>
        <v>135</v>
      </c>
      <c r="M75" s="613"/>
    </row>
    <row r="76" spans="2:13">
      <c r="B76" s="619">
        <v>5</v>
      </c>
      <c r="C76" s="619">
        <f>IF(B76&lt;='B1b '!$G$27,'B1b '!$H$27,IF(AND(B76&lt;='B1b '!$G$26,B76&gt;'B1b '!$G$27),0+(('B1b '!$H$27-'B1b '!$H$26)/('B1b '!$G$27-'B1b '!$G$26))*(B76-'B1b '!$G$26),0))</f>
        <v>60</v>
      </c>
      <c r="D76" s="620"/>
      <c r="E76" s="619">
        <v>5</v>
      </c>
      <c r="F76" s="619">
        <f>IF(E76&lt;='B1b '!$G$29,'B1b '!$H$29,IF(AND(E76&lt;='B1b '!$G$28,E76&gt;'B1b '!$G$29),0+(('B1b '!$H$29-'B1b '!$H$28)/('B1b '!$G$29-'B1b '!$G$28))*(E76-'B1b '!$G$28),0))</f>
        <v>55</v>
      </c>
      <c r="G76" s="620"/>
      <c r="H76" s="619">
        <v>5</v>
      </c>
      <c r="I76" s="619">
        <f>IF(H76&lt;='B1b '!$G$31,'B1b '!$H$31,IF(AND(H76&lt;='B1b '!$G$30,H76&gt;'B1b '!$G$31),0+(('B1b '!$H$31-'B1b '!$H$30)/('B1b '!$G$31-'B1b '!$G$30))*(H76-'B1b '!$G$30),0))</f>
        <v>120</v>
      </c>
      <c r="J76" s="620"/>
      <c r="K76" s="619">
        <v>2.5</v>
      </c>
      <c r="L76" s="619">
        <f>IF(K76&lt;='B1b '!$G$33,'B1b '!$H$33,IF(AND(K76&lt;='B1b '!$G$32,K76&gt;'B1b '!$G$33),0+(('B1b '!$H$33-'B1b '!$H$32)/('B1b '!$G$33-'B1b '!$G$32))*(K76-'B1b '!$G$32),0))</f>
        <v>135</v>
      </c>
      <c r="M76" s="613"/>
    </row>
    <row r="77" spans="2:13">
      <c r="B77" s="619">
        <v>10</v>
      </c>
      <c r="C77" s="619">
        <f>IF(B77&lt;='B1b '!$G$27,'B1b '!$H$27,IF(AND(B77&lt;='B1b '!$G$26,B77&gt;'B1b '!$G$27),0+(('B1b '!$H$27-'B1b '!$H$26)/('B1b '!$G$27-'B1b '!$G$26))*(B77-'B1b '!$G$26),0))</f>
        <v>60</v>
      </c>
      <c r="D77" s="620"/>
      <c r="E77" s="619">
        <v>10</v>
      </c>
      <c r="F77" s="619">
        <f>IF(E77&lt;='B1b '!$G$29,'B1b '!$H$29,IF(AND(E77&lt;='B1b '!$G$28,E77&gt;'B1b '!$G$29),0+(('B1b '!$H$29-'B1b '!$H$28)/('B1b '!$G$29-'B1b '!$G$28))*(E77-'B1b '!$G$28),0))</f>
        <v>55</v>
      </c>
      <c r="G77" s="620"/>
      <c r="H77" s="619">
        <v>10</v>
      </c>
      <c r="I77" s="619">
        <f>IF(H77&lt;='B1b '!$G$31,'B1b '!$H$31,IF(AND(H77&lt;='B1b '!$G$30,H77&gt;'B1b '!$G$31),0+(('B1b '!$H$31-'B1b '!$H$30)/('B1b '!$G$31-'B1b '!$G$30))*(H77-'B1b '!$G$30),0))</f>
        <v>120</v>
      </c>
      <c r="J77" s="620"/>
      <c r="K77" s="619">
        <v>5</v>
      </c>
      <c r="L77" s="619">
        <f>IF(K77&lt;='B1b '!$G$33,'B1b '!$H$33,IF(AND(K77&lt;='B1b '!$G$32,K77&gt;'B1b '!$G$33),0+(('B1b '!$H$33-'B1b '!$H$32)/('B1b '!$G$33-'B1b '!$G$32))*(K77-'B1b '!$G$32),0))</f>
        <v>135</v>
      </c>
      <c r="M77" s="613"/>
    </row>
    <row r="78" spans="2:13">
      <c r="B78" s="619">
        <v>15</v>
      </c>
      <c r="C78" s="619">
        <f>IF(B78&lt;='B1b '!$G$27,'B1b '!$H$27,IF(AND(B78&lt;='B1b '!$G$26,B78&gt;'B1b '!$G$27),0+(('B1b '!$H$27-'B1b '!$H$26)/('B1b '!$G$27-'B1b '!$G$26))*(B78-'B1b '!$G$26),0))</f>
        <v>60</v>
      </c>
      <c r="D78" s="620"/>
      <c r="E78" s="619">
        <v>15</v>
      </c>
      <c r="F78" s="619">
        <f>IF(E78&lt;='B1b '!$G$29,'B1b '!$H$29,IF(AND(E78&lt;='B1b '!$G$28,E78&gt;'B1b '!$G$29),0+(('B1b '!$H$29-'B1b '!$H$28)/('B1b '!$G$29-'B1b '!$G$28))*(E78-'B1b '!$G$28),0))</f>
        <v>55</v>
      </c>
      <c r="G78" s="620"/>
      <c r="H78" s="619">
        <v>15</v>
      </c>
      <c r="I78" s="619">
        <f>IF(H78&lt;='B1b '!$G$31,'B1b '!$H$31,IF(AND(H78&lt;='B1b '!$G$30,H78&gt;'B1b '!$G$31),0+(('B1b '!$H$31-'B1b '!$H$30)/('B1b '!$G$31-'B1b '!$G$30))*(H78-'B1b '!$G$30),0))</f>
        <v>120</v>
      </c>
      <c r="J78" s="620"/>
      <c r="K78" s="619">
        <v>7.5</v>
      </c>
      <c r="L78" s="619">
        <f>IF(K78&lt;='B1b '!$G$33,'B1b '!$H$33,IF(AND(K78&lt;='B1b '!$G$32,K78&gt;'B1b '!$G$33),0+(('B1b '!$H$33-'B1b '!$H$32)/('B1b '!$G$33-'B1b '!$G$32))*(K78-'B1b '!$G$32),0))</f>
        <v>135</v>
      </c>
      <c r="M78" s="613"/>
    </row>
    <row r="79" spans="2:13">
      <c r="B79" s="619">
        <v>20</v>
      </c>
      <c r="C79" s="619">
        <f>IF(B79&lt;='B1b '!$G$27,'B1b '!$H$27,IF(AND(B79&lt;='B1b '!$G$26,B79&gt;'B1b '!$G$27),0+(('B1b '!$H$27-'B1b '!$H$26)/('B1b '!$G$27-'B1b '!$G$26))*(B79-'B1b '!$G$26),0))</f>
        <v>60</v>
      </c>
      <c r="D79" s="620"/>
      <c r="E79" s="619">
        <v>20</v>
      </c>
      <c r="F79" s="619">
        <f>IF(E79&lt;='B1b '!$G$29,'B1b '!$H$29,IF(AND(E79&lt;='B1b '!$G$28,E79&gt;'B1b '!$G$29),0+(('B1b '!$H$29-'B1b '!$H$28)/('B1b '!$G$29-'B1b '!$G$28))*(E79-'B1b '!$G$28),0))</f>
        <v>55</v>
      </c>
      <c r="G79" s="620"/>
      <c r="H79" s="619">
        <v>20</v>
      </c>
      <c r="I79" s="619">
        <f>IF(H79&lt;='B1b '!$G$31,'B1b '!$H$31,IF(AND(H79&lt;='B1b '!$G$30,H79&gt;'B1b '!$G$31),0+(('B1b '!$H$31-'B1b '!$H$30)/('B1b '!$G$31-'B1b '!$G$30))*(H79-'B1b '!$G$30),0))</f>
        <v>120</v>
      </c>
      <c r="J79" s="620"/>
      <c r="K79" s="619">
        <v>10</v>
      </c>
      <c r="L79" s="619">
        <f>IF(K79&lt;='B1b '!$G$33,'B1b '!$H$33,IF(AND(K79&lt;='B1b '!$G$32,K79&gt;'B1b '!$G$33),0+(('B1b '!$H$33-'B1b '!$H$32)/('B1b '!$G$33-'B1b '!$G$32))*(K79-'B1b '!$G$32),0))</f>
        <v>135</v>
      </c>
      <c r="M79" s="613"/>
    </row>
    <row r="80" spans="2:13">
      <c r="B80" s="619">
        <v>25</v>
      </c>
      <c r="C80" s="619">
        <f>IF(B80&lt;='B1b '!$G$27,'B1b '!$H$27,IF(AND(B80&lt;='B1b '!$G$26,B80&gt;'B1b '!$G$27),0+(('B1b '!$H$27-'B1b '!$H$26)/('B1b '!$G$27-'B1b '!$G$26))*(B80-'B1b '!$G$26),0))</f>
        <v>60</v>
      </c>
      <c r="D80" s="620"/>
      <c r="E80" s="619">
        <v>25</v>
      </c>
      <c r="F80" s="619">
        <f>IF(E80&lt;='B1b '!$G$29,'B1b '!$H$29,IF(AND(E80&lt;='B1b '!$G$28,E80&gt;'B1b '!$G$29),0+(('B1b '!$H$29-'B1b '!$H$28)/('B1b '!$G$29-'B1b '!$G$28))*(E80-'B1b '!$G$28),0))</f>
        <v>55</v>
      </c>
      <c r="G80" s="620"/>
      <c r="H80" s="619">
        <v>25</v>
      </c>
      <c r="I80" s="619">
        <f>IF(H80&lt;='B1b '!$G$31,'B1b '!$H$31,IF(AND(H80&lt;='B1b '!$G$30,H80&gt;'B1b '!$G$31),0+(('B1b '!$H$31-'B1b '!$H$30)/('B1b '!$G$31-'B1b '!$G$30))*(H80-'B1b '!$G$30),0))</f>
        <v>120</v>
      </c>
      <c r="J80" s="620"/>
      <c r="K80" s="619">
        <v>12.5</v>
      </c>
      <c r="L80" s="619">
        <f>IF(K80&lt;='B1b '!$G$33,'B1b '!$H$33,IF(AND(K80&lt;='B1b '!$G$32,K80&gt;'B1b '!$G$33),0+(('B1b '!$H$33-'B1b '!$H$32)/('B1b '!$G$33-'B1b '!$G$32))*(K80-'B1b '!$G$32),0))</f>
        <v>135</v>
      </c>
      <c r="M80" s="613"/>
    </row>
    <row r="81" spans="2:13">
      <c r="B81" s="619">
        <v>30</v>
      </c>
      <c r="C81" s="619">
        <f>IF(B81&lt;='B1b '!$G$27,'B1b '!$H$27,IF(AND(B81&lt;='B1b '!$G$26,B81&gt;'B1b '!$G$27),0+(('B1b '!$H$27-'B1b '!$H$26)/('B1b '!$G$27-'B1b '!$G$26))*(B81-'B1b '!$G$26),0))</f>
        <v>53.333333333333329</v>
      </c>
      <c r="D81" s="620"/>
      <c r="E81" s="619">
        <v>30</v>
      </c>
      <c r="F81" s="619">
        <f>IF(E81&lt;='B1b '!$G$29,'B1b '!$H$29,IF(AND(E81&lt;='B1b '!$G$28,E81&gt;'B1b '!$G$29),0+(('B1b '!$H$29-'B1b '!$H$28)/('B1b '!$G$29-'B1b '!$G$28))*(E81-'B1b '!$G$28),0))</f>
        <v>48.888888888888893</v>
      </c>
      <c r="G81" s="620"/>
      <c r="H81" s="619">
        <v>30</v>
      </c>
      <c r="I81" s="619">
        <f>IF(H81&lt;='B1b '!$G$31,'B1b '!$H$31,IF(AND(H81&lt;='B1b '!$G$30,H81&gt;'B1b '!$G$31),0+(('B1b '!$H$31-'B1b '!$H$30)/('B1b '!$G$31-'B1b '!$G$30))*(H81-'B1b '!$G$30),0))</f>
        <v>120</v>
      </c>
      <c r="J81" s="620"/>
      <c r="K81" s="619">
        <v>15</v>
      </c>
      <c r="L81" s="619">
        <f>IF(K81&lt;='B1b '!$G$33,'B1b '!$H$33,IF(AND(K81&lt;='B1b '!$G$32,K81&gt;'B1b '!$G$33),0+(('B1b '!$H$33-'B1b '!$H$32)/('B1b '!$G$33-'B1b '!$G$32))*(K81-'B1b '!$G$32),0))</f>
        <v>135</v>
      </c>
      <c r="M81" s="613"/>
    </row>
    <row r="82" spans="2:13">
      <c r="B82" s="619">
        <v>35</v>
      </c>
      <c r="C82" s="619">
        <f>IF(B82&lt;='B1b '!$G$27,'B1b '!$H$27,IF(AND(B82&lt;='B1b '!$G$26,B82&gt;'B1b '!$G$27),0+(('B1b '!$H$27-'B1b '!$H$26)/('B1b '!$G$27-'B1b '!$G$26))*(B82-'B1b '!$G$26),0))</f>
        <v>46.666666666666664</v>
      </c>
      <c r="D82" s="620"/>
      <c r="E82" s="619">
        <v>35</v>
      </c>
      <c r="F82" s="619">
        <f>IF(E82&lt;='B1b '!$G$29,'B1b '!$H$29,IF(AND(E82&lt;='B1b '!$G$28,E82&gt;'B1b '!$G$29),0+(('B1b '!$H$29-'B1b '!$H$28)/('B1b '!$G$29-'B1b '!$G$28))*(E82-'B1b '!$G$28),0))</f>
        <v>42.777777777777779</v>
      </c>
      <c r="G82" s="620"/>
      <c r="H82" s="619">
        <v>35</v>
      </c>
      <c r="I82" s="619">
        <f>IF(H82&lt;='B1b '!$G$31,'B1b '!$H$31,IF(AND(H82&lt;='B1b '!$G$30,H82&gt;'B1b '!$G$31),0+(('B1b '!$H$31-'B1b '!$H$30)/('B1b '!$G$31-'B1b '!$G$30))*(H82-'B1b '!$G$30),0))</f>
        <v>113.33333333333333</v>
      </c>
      <c r="J82" s="620"/>
      <c r="K82" s="619">
        <v>17.5</v>
      </c>
      <c r="L82" s="619">
        <f>IF(K82&lt;='B1b '!$G$33,'B1b '!$H$33,IF(AND(K82&lt;='B1b '!$G$32,K82&gt;'B1b '!$G$33),0+(('B1b '!$H$33-'B1b '!$H$32)/('B1b '!$G$33-'B1b '!$G$32))*(K82-'B1b '!$G$32),0))</f>
        <v>135</v>
      </c>
      <c r="M82" s="613"/>
    </row>
    <row r="83" spans="2:13">
      <c r="B83" s="619">
        <v>40</v>
      </c>
      <c r="C83" s="619">
        <f>IF(B83&lt;='B1b '!$G$27,'B1b '!$H$27,IF(AND(B83&lt;='B1b '!$G$26,B83&gt;'B1b '!$G$27),0+(('B1b '!$H$27-'B1b '!$H$26)/('B1b '!$G$27-'B1b '!$G$26))*(B83-'B1b '!$G$26),0))</f>
        <v>40</v>
      </c>
      <c r="D83" s="620"/>
      <c r="E83" s="619">
        <v>40</v>
      </c>
      <c r="F83" s="619">
        <f>IF(E83&lt;='B1b '!$G$29,'B1b '!$H$29,IF(AND(E83&lt;='B1b '!$G$28,E83&gt;'B1b '!$G$29),0+(('B1b '!$H$29-'B1b '!$H$28)/('B1b '!$G$29-'B1b '!$G$28))*(E83-'B1b '!$G$28),0))</f>
        <v>36.666666666666671</v>
      </c>
      <c r="G83" s="620"/>
      <c r="H83" s="619">
        <v>40</v>
      </c>
      <c r="I83" s="619">
        <f>IF(H83&lt;='B1b '!$G$31,'B1b '!$H$31,IF(AND(H83&lt;='B1b '!$G$30,H83&gt;'B1b '!$G$31),0+(('B1b '!$H$31-'B1b '!$H$30)/('B1b '!$G$31-'B1b '!$G$30))*(H83-'B1b '!$G$30),0))</f>
        <v>106.66666666666666</v>
      </c>
      <c r="J83" s="620"/>
      <c r="K83" s="619">
        <v>20</v>
      </c>
      <c r="L83" s="619">
        <f>IF(K83&lt;='B1b '!$G$33,'B1b '!$H$33,IF(AND(K83&lt;='B1b '!$G$32,K83&gt;'B1b '!$G$33),0+(('B1b '!$H$33-'B1b '!$H$32)/('B1b '!$G$33-'B1b '!$G$32))*(K83-'B1b '!$G$32),0))</f>
        <v>135</v>
      </c>
      <c r="M83" s="613"/>
    </row>
    <row r="84" spans="2:13">
      <c r="B84" s="619">
        <v>45</v>
      </c>
      <c r="C84" s="619">
        <f>IF(B84&lt;='B1b '!$G$27,'B1b '!$H$27,IF(AND(B84&lt;='B1b '!$G$26,B84&gt;'B1b '!$G$27),0+(('B1b '!$H$27-'B1b '!$H$26)/('B1b '!$G$27-'B1b '!$G$26))*(B84-'B1b '!$G$26),0))</f>
        <v>33.333333333333329</v>
      </c>
      <c r="D84" s="620"/>
      <c r="E84" s="619">
        <v>45</v>
      </c>
      <c r="F84" s="619">
        <f>IF(E84&lt;='B1b '!$G$29,'B1b '!$H$29,IF(AND(E84&lt;='B1b '!$G$28,E84&gt;'B1b '!$G$29),0+(('B1b '!$H$29-'B1b '!$H$28)/('B1b '!$G$29-'B1b '!$G$28))*(E84-'B1b '!$G$28),0))</f>
        <v>30.555555555555557</v>
      </c>
      <c r="G84" s="620"/>
      <c r="H84" s="619">
        <v>45</v>
      </c>
      <c r="I84" s="619">
        <f>IF(H84&lt;='B1b '!$G$31,'B1b '!$H$31,IF(AND(H84&lt;='B1b '!$G$30,H84&gt;'B1b '!$G$31),0+(('B1b '!$H$31-'B1b '!$H$30)/('B1b '!$G$31-'B1b '!$G$30))*(H84-'B1b '!$G$30),0))</f>
        <v>100</v>
      </c>
      <c r="J84" s="620"/>
      <c r="K84" s="619">
        <v>22.5</v>
      </c>
      <c r="L84" s="619">
        <f>IF(K84&lt;='B1b '!$G$33,'B1b '!$H$33,IF(AND(K84&lt;='B1b '!$G$32,K84&gt;'B1b '!$G$33),0+(('B1b '!$H$33-'B1b '!$H$32)/('B1b '!$G$33-'B1b '!$G$32))*(K84-'B1b '!$G$32),0))</f>
        <v>135</v>
      </c>
      <c r="M84" s="613"/>
    </row>
    <row r="85" spans="2:13">
      <c r="B85" s="619">
        <v>50</v>
      </c>
      <c r="C85" s="619">
        <f>IF(B85&lt;='B1b '!$G$27,'B1b '!$H$27,IF(AND(B85&lt;='B1b '!$G$26,B85&gt;'B1b '!$G$27),0+(('B1b '!$H$27-'B1b '!$H$26)/('B1b '!$G$27-'B1b '!$G$26))*(B85-'B1b '!$G$26),0))</f>
        <v>26.666666666666664</v>
      </c>
      <c r="D85" s="620"/>
      <c r="E85" s="619">
        <v>50</v>
      </c>
      <c r="F85" s="619">
        <f>IF(E85&lt;='B1b '!$G$29,'B1b '!$H$29,IF(AND(E85&lt;='B1b '!$G$28,E85&gt;'B1b '!$G$29),0+(('B1b '!$H$29-'B1b '!$H$28)/('B1b '!$G$29-'B1b '!$G$28))*(E85-'B1b '!$G$28),0))</f>
        <v>24.444444444444446</v>
      </c>
      <c r="G85" s="620"/>
      <c r="H85" s="619">
        <v>50</v>
      </c>
      <c r="I85" s="619">
        <f>IF(H85&lt;='B1b '!$G$31,'B1b '!$H$31,IF(AND(H85&lt;='B1b '!$G$30,H85&gt;'B1b '!$G$31),0+(('B1b '!$H$31-'B1b '!$H$30)/('B1b '!$G$31-'B1b '!$G$30))*(H85-'B1b '!$G$30),0))</f>
        <v>93.333333333333329</v>
      </c>
      <c r="J85" s="620"/>
      <c r="K85" s="619">
        <v>25</v>
      </c>
      <c r="L85" s="619">
        <f>IF(K85&lt;='B1b '!$G$33,'B1b '!$H$33,IF(AND(K85&lt;='B1b '!$G$32,K85&gt;'B1b '!$G$33),0+(('B1b '!$H$33-'B1b '!$H$32)/('B1b '!$G$33-'B1b '!$G$32))*(K85-'B1b '!$G$32),0))</f>
        <v>135</v>
      </c>
      <c r="M85" s="613"/>
    </row>
    <row r="86" spans="2:13">
      <c r="B86" s="619">
        <v>55</v>
      </c>
      <c r="C86" s="619">
        <f>IF(B86&lt;='B1b '!$G$27,'B1b '!$H$27,IF(AND(B86&lt;='B1b '!$G$26,B86&gt;'B1b '!$G$27),0+(('B1b '!$H$27-'B1b '!$H$26)/('B1b '!$G$27-'B1b '!$G$26))*(B86-'B1b '!$G$26),0))</f>
        <v>20</v>
      </c>
      <c r="D86" s="620"/>
      <c r="E86" s="619">
        <v>55</v>
      </c>
      <c r="F86" s="619">
        <f>IF(E86&lt;='B1b '!$G$29,'B1b '!$H$29,IF(AND(E86&lt;='B1b '!$G$28,E86&gt;'B1b '!$G$29),0+(('B1b '!$H$29-'B1b '!$H$28)/('B1b '!$G$29-'B1b '!$G$28))*(E86-'B1b '!$G$28),0))</f>
        <v>18.333333333333336</v>
      </c>
      <c r="G86" s="620"/>
      <c r="H86" s="619">
        <v>55</v>
      </c>
      <c r="I86" s="619">
        <f>IF(H86&lt;='B1b '!$G$31,'B1b '!$H$31,IF(AND(H86&lt;='B1b '!$G$30,H86&gt;'B1b '!$G$31),0+(('B1b '!$H$31-'B1b '!$H$30)/('B1b '!$G$31-'B1b '!$G$30))*(H86-'B1b '!$G$30),0))</f>
        <v>86.666666666666657</v>
      </c>
      <c r="J86" s="620"/>
      <c r="K86" s="619">
        <v>27.5</v>
      </c>
      <c r="L86" s="619">
        <f>IF(K86&lt;='B1b '!$G$33,'B1b '!$H$33,IF(AND(K86&lt;='B1b '!$G$32,K86&gt;'B1b '!$G$33),0+(('B1b '!$H$33-'B1b '!$H$32)/('B1b '!$G$33-'B1b '!$G$32))*(K86-'B1b '!$G$32),0))</f>
        <v>101.25</v>
      </c>
      <c r="M86" s="613"/>
    </row>
    <row r="87" spans="2:13">
      <c r="B87" s="619">
        <v>60</v>
      </c>
      <c r="C87" s="619">
        <f>IF(B87&lt;='B1b '!$G$27,'B1b '!$H$27,IF(AND(B87&lt;='B1b '!$G$26,B87&gt;'B1b '!$G$27),0+(('B1b '!$H$27-'B1b '!$H$26)/('B1b '!$G$27-'B1b '!$G$26))*(B87-'B1b '!$G$26),0))</f>
        <v>13.333333333333332</v>
      </c>
      <c r="D87" s="620"/>
      <c r="E87" s="619">
        <v>60</v>
      </c>
      <c r="F87" s="619">
        <f>IF(E87&lt;='B1b '!$G$29,'B1b '!$H$29,IF(AND(E87&lt;='B1b '!$G$28,E87&gt;'B1b '!$G$29),0+(('B1b '!$H$29-'B1b '!$H$28)/('B1b '!$G$29-'B1b '!$G$28))*(E87-'B1b '!$G$28),0))</f>
        <v>12.222222222222223</v>
      </c>
      <c r="G87" s="620"/>
      <c r="H87" s="619">
        <v>60</v>
      </c>
      <c r="I87" s="619">
        <f>IF(H87&lt;='B1b '!$G$31,'B1b '!$H$31,IF(AND(H87&lt;='B1b '!$G$30,H87&gt;'B1b '!$G$31),0+(('B1b '!$H$31-'B1b '!$H$30)/('B1b '!$G$31-'B1b '!$G$30))*(H87-'B1b '!$G$30),0))</f>
        <v>80</v>
      </c>
      <c r="J87" s="620"/>
      <c r="K87" s="619">
        <v>30</v>
      </c>
      <c r="L87" s="619">
        <f>IF(K87&lt;='B1b '!$G$33,'B1b '!$H$33,IF(AND(K87&lt;='B1b '!$G$32,K87&gt;'B1b '!$G$33),0+(('B1b '!$H$33-'B1b '!$H$32)/('B1b '!$G$33-'B1b '!$G$32))*(K87-'B1b '!$G$32),0))</f>
        <v>67.5</v>
      </c>
      <c r="M87" s="613"/>
    </row>
    <row r="88" spans="2:13">
      <c r="B88" s="619">
        <v>65</v>
      </c>
      <c r="C88" s="619">
        <f>IF(B88&lt;='B1b '!$G$27,'B1b '!$H$27,IF(AND(B88&lt;='B1b '!$G$26,B88&gt;'B1b '!$G$27),0+(('B1b '!$H$27-'B1b '!$H$26)/('B1b '!$G$27-'B1b '!$G$26))*(B88-'B1b '!$G$26),0))</f>
        <v>6.6666666666666661</v>
      </c>
      <c r="D88" s="620"/>
      <c r="E88" s="619">
        <v>65</v>
      </c>
      <c r="F88" s="619">
        <f>IF(E88&lt;='B1b '!$G$29,'B1b '!$H$29,IF(AND(E88&lt;='B1b '!$G$28,E88&gt;'B1b '!$G$29),0+(('B1b '!$H$29-'B1b '!$H$28)/('B1b '!$G$29-'B1b '!$G$28))*(E88-'B1b '!$G$28),0))</f>
        <v>6.1111111111111116</v>
      </c>
      <c r="G88" s="620"/>
      <c r="H88" s="619">
        <v>65</v>
      </c>
      <c r="I88" s="619">
        <f>IF(H88&lt;='B1b '!$G$31,'B1b '!$H$31,IF(AND(H88&lt;='B1b '!$G$30,H88&gt;'B1b '!$G$31),0+(('B1b '!$H$31-'B1b '!$H$30)/('B1b '!$G$31-'B1b '!$G$30))*(H88-'B1b '!$G$30),0))</f>
        <v>73.333333333333329</v>
      </c>
      <c r="J88" s="620"/>
      <c r="K88" s="619">
        <v>32.5</v>
      </c>
      <c r="L88" s="619">
        <f>IF(K88&lt;='B1b '!$G$33,'B1b '!$H$33,IF(AND(K88&lt;='B1b '!$G$32,K88&gt;'B1b '!$G$33),0+(('B1b '!$H$33-'B1b '!$H$32)/('B1b '!$G$33-'B1b '!$G$32))*(K88-'B1b '!$G$32),0))</f>
        <v>33.75</v>
      </c>
      <c r="M88" s="613"/>
    </row>
    <row r="89" spans="2:13">
      <c r="B89" s="619">
        <v>70</v>
      </c>
      <c r="C89" s="619">
        <f>IF(B89&lt;='B1b '!$G$27,'B1b '!$H$27,IF(AND(B89&lt;='B1b '!$G$26,B89&gt;'B1b '!$G$27),0+(('B1b '!$H$27-'B1b '!$H$26)/('B1b '!$G$27-'B1b '!$G$26))*(B89-'B1b '!$G$26),0))</f>
        <v>0</v>
      </c>
      <c r="D89" s="620"/>
      <c r="E89" s="619">
        <v>70</v>
      </c>
      <c r="F89" s="619">
        <f>IF(E89&lt;='B1b '!$G$29,'B1b '!$H$29,IF(AND(E89&lt;='B1b '!$G$28,E89&gt;'B1b '!$G$29),0+(('B1b '!$H$29-'B1b '!$H$28)/('B1b '!$G$29-'B1b '!$G$28))*(E89-'B1b '!$G$28),0))</f>
        <v>0</v>
      </c>
      <c r="G89" s="620"/>
      <c r="H89" s="619">
        <v>70</v>
      </c>
      <c r="I89" s="619">
        <f>IF(H89&lt;='B1b '!$G$31,'B1b '!$H$31,IF(AND(H89&lt;='B1b '!$G$30,H89&gt;'B1b '!$G$31),0+(('B1b '!$H$31-'B1b '!$H$30)/('B1b '!$G$31-'B1b '!$G$30))*(H89-'B1b '!$G$30),0))</f>
        <v>66.666666666666657</v>
      </c>
      <c r="J89" s="620"/>
      <c r="K89" s="619">
        <v>35</v>
      </c>
      <c r="L89" s="619">
        <f>IF(K89&lt;='B1b '!$G$33,'B1b '!$H$33,IF(AND(K89&lt;='B1b '!$G$32,K89&gt;'B1b '!$G$33),0+(('B1b '!$H$33-'B1b '!$H$32)/('B1b '!$G$33-'B1b '!$G$32))*(K89-'B1b '!$G$32),0))</f>
        <v>0</v>
      </c>
      <c r="M89" s="613"/>
    </row>
    <row r="90" spans="2:13">
      <c r="B90" s="619">
        <v>75</v>
      </c>
      <c r="C90" s="619">
        <f>IF(B90&lt;='B1b '!$G$27,'B1b '!$H$27,IF(AND(B90&lt;='B1b '!$G$26,B90&gt;'B1b '!$G$27),0+(('B1b '!$H$27-'B1b '!$H$26)/('B1b '!$G$27-'B1b '!$G$26))*(B90-'B1b '!$G$26),0))</f>
        <v>0</v>
      </c>
      <c r="D90" s="620"/>
      <c r="E90" s="619">
        <v>75</v>
      </c>
      <c r="F90" s="619">
        <f>IF(E90&lt;='B1b '!$G$29,'B1b '!$H$29,IF(AND(E90&lt;='B1b '!$G$28,E90&gt;'B1b '!$G$29),0+(('B1b '!$H$29-'B1b '!$H$28)/('B1b '!$G$29-'B1b '!$G$28))*(E90-'B1b '!$G$28),0))</f>
        <v>0</v>
      </c>
      <c r="G90" s="620"/>
      <c r="H90" s="619">
        <v>75</v>
      </c>
      <c r="I90" s="619">
        <f>IF(H90&lt;='B1b '!$G$31,'B1b '!$H$31,IF(AND(H90&lt;='B1b '!$G$30,H90&gt;'B1b '!$G$31),0+(('B1b '!$H$31-'B1b '!$H$30)/('B1b '!$G$31-'B1b '!$G$30))*(H90-'B1b '!$G$30),0))</f>
        <v>60</v>
      </c>
      <c r="J90" s="620"/>
      <c r="K90" s="619">
        <v>37.5</v>
      </c>
      <c r="L90" s="619">
        <f>IF(K90&lt;='B1b '!$G$33,'B1b '!$H$33,IF(AND(K90&lt;='B1b '!$G$32,K90&gt;'B1b '!$G$33),0+(('B1b '!$H$33-'B1b '!$H$32)/('B1b '!$G$33-'B1b '!$G$32))*(K90-'B1b '!$G$32),0))</f>
        <v>0</v>
      </c>
      <c r="M90" s="613"/>
    </row>
    <row r="91" spans="2:13">
      <c r="B91" s="619">
        <v>80</v>
      </c>
      <c r="C91" s="619">
        <f>IF(B91&lt;='B1b '!$G$27,'B1b '!$H$27,IF(AND(B91&lt;='B1b '!$G$26,B91&gt;'B1b '!$G$27),0+(('B1b '!$H$27-'B1b '!$H$26)/('B1b '!$G$27-'B1b '!$G$26))*(B91-'B1b '!$G$26),0))</f>
        <v>0</v>
      </c>
      <c r="D91" s="620"/>
      <c r="E91" s="619">
        <v>80</v>
      </c>
      <c r="F91" s="619">
        <f>IF(E91&lt;='B1b '!$G$29,'B1b '!$H$29,IF(AND(E91&lt;='B1b '!$G$28,E91&gt;'B1b '!$G$29),0+(('B1b '!$H$29-'B1b '!$H$28)/('B1b '!$G$29-'B1b '!$G$28))*(E91-'B1b '!$G$28),0))</f>
        <v>0</v>
      </c>
      <c r="G91" s="620"/>
      <c r="H91" s="619">
        <v>80</v>
      </c>
      <c r="I91" s="619">
        <f>IF(H91&lt;='B1b '!$G$31,'B1b '!$H$31,IF(AND(H91&lt;='B1b '!$G$30,H91&gt;'B1b '!$G$31),0+(('B1b '!$H$31-'B1b '!$H$30)/('B1b '!$G$31-'B1b '!$G$30))*(H91-'B1b '!$G$30),0))</f>
        <v>53.333333333333329</v>
      </c>
      <c r="J91" s="620"/>
      <c r="K91" s="619">
        <v>40</v>
      </c>
      <c r="L91" s="619">
        <f>IF(K91&lt;='B1b '!$G$33,'B1b '!$H$33,IF(AND(K91&lt;='B1b '!$G$32,K91&gt;'B1b '!$G$33),0+(('B1b '!$H$33-'B1b '!$H$32)/('B1b '!$G$33-'B1b '!$G$32))*(K91-'B1b '!$G$32),0))</f>
        <v>0</v>
      </c>
      <c r="M91" s="613"/>
    </row>
    <row r="92" spans="2:13">
      <c r="B92" s="619">
        <v>85</v>
      </c>
      <c r="C92" s="619">
        <f>IF(B92&lt;='B1b '!$G$27,'B1b '!$H$27,IF(AND(B92&lt;='B1b '!$G$26,B92&gt;'B1b '!$G$27),0+(('B1b '!$H$27-'B1b '!$H$26)/('B1b '!$G$27-'B1b '!$G$26))*(B92-'B1b '!$G$26),0))</f>
        <v>0</v>
      </c>
      <c r="D92" s="620"/>
      <c r="E92" s="619">
        <v>85</v>
      </c>
      <c r="F92" s="619">
        <f>IF(E92&lt;='B1b '!$G$29,'B1b '!$H$29,IF(AND(E92&lt;='B1b '!$G$28,E92&gt;'B1b '!$G$29),0+(('B1b '!$H$29-'B1b '!$H$28)/('B1b '!$G$29-'B1b '!$G$28))*(E92-'B1b '!$G$28),0))</f>
        <v>0</v>
      </c>
      <c r="G92" s="620"/>
      <c r="H92" s="619">
        <v>85</v>
      </c>
      <c r="I92" s="619">
        <f>IF(H92&lt;='B1b '!$G$31,'B1b '!$H$31,IF(AND(H92&lt;='B1b '!$G$30,H92&gt;'B1b '!$G$31),0+(('B1b '!$H$31-'B1b '!$H$30)/('B1b '!$G$31-'B1b '!$G$30))*(H92-'B1b '!$G$30),0))</f>
        <v>46.666666666666664</v>
      </c>
      <c r="J92" s="620"/>
      <c r="K92" s="619">
        <v>42.5</v>
      </c>
      <c r="L92" s="619">
        <f>IF(K92&lt;='B1b '!$G$33,'B1b '!$H$33,IF(AND(K92&lt;='B1b '!$G$32,K92&gt;'B1b '!$G$33),0+(('B1b '!$H$33-'B1b '!$H$32)/('B1b '!$G$33-'B1b '!$G$32))*(K92-'B1b '!$G$32),0))</f>
        <v>0</v>
      </c>
      <c r="M92" s="613"/>
    </row>
    <row r="93" spans="2:13">
      <c r="B93" s="619">
        <v>90</v>
      </c>
      <c r="C93" s="619">
        <f>IF(B93&lt;='B1b '!$G$27,'B1b '!$H$27,IF(AND(B93&lt;='B1b '!$G$26,B93&gt;'B1b '!$G$27),0+(('B1b '!$H$27-'B1b '!$H$26)/('B1b '!$G$27-'B1b '!$G$26))*(B93-'B1b '!$G$26),0))</f>
        <v>0</v>
      </c>
      <c r="D93" s="620"/>
      <c r="E93" s="619">
        <v>90</v>
      </c>
      <c r="F93" s="619">
        <f>IF(E93&lt;='B1b '!$G$29,'B1b '!$H$29,IF(AND(E93&lt;='B1b '!$G$28,E93&gt;'B1b '!$G$29),0+(('B1b '!$H$29-'B1b '!$H$28)/('B1b '!$G$29-'B1b '!$G$28))*(E93-'B1b '!$G$28),0))</f>
        <v>0</v>
      </c>
      <c r="G93" s="620"/>
      <c r="H93" s="619">
        <v>90</v>
      </c>
      <c r="I93" s="619">
        <f>IF(H93&lt;='B1b '!$G$31,'B1b '!$H$31,IF(AND(H93&lt;='B1b '!$G$30,H93&gt;'B1b '!$G$31),0+(('B1b '!$H$31-'B1b '!$H$30)/('B1b '!$G$31-'B1b '!$G$30))*(H93-'B1b '!$G$30),0))</f>
        <v>40</v>
      </c>
      <c r="J93" s="620"/>
      <c r="K93" s="619">
        <v>45</v>
      </c>
      <c r="L93" s="619">
        <f>IF(K93&lt;='B1b '!$G$33,'B1b '!$H$33,IF(AND(K93&lt;='B1b '!$G$32,K93&gt;'B1b '!$G$33),0+(('B1b '!$H$33-'B1b '!$H$32)/('B1b '!$G$33-'B1b '!$G$32))*(K93-'B1b '!$G$32),0))</f>
        <v>0</v>
      </c>
      <c r="M93" s="613"/>
    </row>
    <row r="94" spans="2:13">
      <c r="B94" s="619">
        <v>95</v>
      </c>
      <c r="C94" s="619">
        <f>IF(B94&lt;='B1b '!$G$27,'B1b '!$H$27,IF(AND(B94&lt;='B1b '!$G$26,B94&gt;'B1b '!$G$27),0+(('B1b '!$H$27-'B1b '!$H$26)/('B1b '!$G$27-'B1b '!$G$26))*(B94-'B1b '!$G$26),0))</f>
        <v>0</v>
      </c>
      <c r="D94" s="620"/>
      <c r="E94" s="619">
        <v>95</v>
      </c>
      <c r="F94" s="619">
        <f>IF(E94&lt;='B1b '!$G$29,'B1b '!$H$29,IF(AND(E94&lt;='B1b '!$G$28,E94&gt;'B1b '!$G$29),0+(('B1b '!$H$29-'B1b '!$H$28)/('B1b '!$G$29-'B1b '!$G$28))*(E94-'B1b '!$G$28),0))</f>
        <v>0</v>
      </c>
      <c r="G94" s="620"/>
      <c r="H94" s="619">
        <v>95</v>
      </c>
      <c r="I94" s="619">
        <f>IF(H94&lt;='B1b '!$G$31,'B1b '!$H$31,IF(AND(H94&lt;='B1b '!$G$30,H94&gt;'B1b '!$G$31),0+(('B1b '!$H$31-'B1b '!$H$30)/('B1b '!$G$31-'B1b '!$G$30))*(H94-'B1b '!$G$30),0))</f>
        <v>33.333333333333329</v>
      </c>
      <c r="J94" s="620"/>
      <c r="K94" s="619">
        <v>47.5</v>
      </c>
      <c r="L94" s="619">
        <f>IF(K94&lt;='B1b '!$G$33,'B1b '!$H$33,IF(AND(K94&lt;='B1b '!$G$32,K94&gt;'B1b '!$G$33),0+(('B1b '!$H$33-'B1b '!$H$32)/('B1b '!$G$33-'B1b '!$G$32))*(K94-'B1b '!$G$32),0))</f>
        <v>0</v>
      </c>
      <c r="M94" s="613"/>
    </row>
    <row r="95" spans="2:13">
      <c r="B95" s="619">
        <v>100</v>
      </c>
      <c r="C95" s="619">
        <f>IF(B95&lt;='B1b '!$G$27,'B1b '!$H$27,IF(AND(B95&lt;='B1b '!$G$26,B95&gt;'B1b '!$G$27),0+(('B1b '!$H$27-'B1b '!$H$26)/('B1b '!$G$27-'B1b '!$G$26))*(B95-'B1b '!$G$26),0))</f>
        <v>0</v>
      </c>
      <c r="D95" s="620"/>
      <c r="E95" s="619">
        <v>100</v>
      </c>
      <c r="F95" s="619">
        <f>IF(E95&lt;='B1b '!$G$29,'B1b '!$H$29,IF(AND(E95&lt;='B1b '!$G$28,E95&gt;'B1b '!$G$29),0+(('B1b '!$H$29-'B1b '!$H$28)/('B1b '!$G$29-'B1b '!$G$28))*(E95-'B1b '!$G$28),0))</f>
        <v>0</v>
      </c>
      <c r="G95" s="620"/>
      <c r="H95" s="619">
        <v>100</v>
      </c>
      <c r="I95" s="619">
        <f>IF(H95&lt;='B1b '!$G$31,'B1b '!$H$31,IF(AND(H95&lt;='B1b '!$G$30,H95&gt;'B1b '!$G$31),0+(('B1b '!$H$31-'B1b '!$H$30)/('B1b '!$G$31-'B1b '!$G$30))*(H95-'B1b '!$G$30),0))</f>
        <v>26.666666666666664</v>
      </c>
      <c r="J95" s="620"/>
      <c r="K95" s="619">
        <v>50</v>
      </c>
      <c r="L95" s="619">
        <f>IF(K95&lt;='B1b '!$G$33,'B1b '!$H$33,IF(AND(K95&lt;='B1b '!$G$32,K95&gt;'B1b '!$G$33),0+(('B1b '!$H$33-'B1b '!$H$32)/('B1b '!$G$33-'B1b '!$G$32))*(K95-'B1b '!$G$32),0))</f>
        <v>0</v>
      </c>
      <c r="M95" s="613"/>
    </row>
    <row r="96" spans="2:13">
      <c r="B96" s="619">
        <v>105</v>
      </c>
      <c r="C96" s="619">
        <f>IF(B96&lt;='B1b '!$G$27,'B1b '!$H$27,IF(AND(B96&lt;='B1b '!$G$26,B96&gt;'B1b '!$G$27),0+(('B1b '!$H$27-'B1b '!$H$26)/('B1b '!$G$27-'B1b '!$G$26))*(B96-'B1b '!$G$26),0))</f>
        <v>0</v>
      </c>
      <c r="D96" s="620"/>
      <c r="E96" s="619">
        <v>105</v>
      </c>
      <c r="F96" s="619">
        <f>IF(E96&lt;='B1b '!$G$29,'B1b '!$H$29,IF(AND(E96&lt;='B1b '!$G$28,E96&gt;'B1b '!$G$29),0+(('B1b '!$H$29-'B1b '!$H$28)/('B1b '!$G$29-'B1b '!$G$28))*(E96-'B1b '!$G$28),0))</f>
        <v>0</v>
      </c>
      <c r="G96" s="620"/>
      <c r="H96" s="619">
        <v>105</v>
      </c>
      <c r="I96" s="619">
        <f>IF(H96&lt;='B1b '!$G$31,'B1b '!$H$31,IF(AND(H96&lt;='B1b '!$G$30,H96&gt;'B1b '!$G$31),0+(('B1b '!$H$31-'B1b '!$H$30)/('B1b '!$G$31-'B1b '!$G$30))*(H96-'B1b '!$G$30),0))</f>
        <v>20</v>
      </c>
      <c r="J96" s="620"/>
      <c r="K96" s="619">
        <v>52.5</v>
      </c>
      <c r="L96" s="619">
        <f>IF(K96&lt;='B1b '!$G$33,'B1b '!$H$33,IF(AND(K96&lt;='B1b '!$G$32,K96&gt;'B1b '!$G$33),0+(('B1b '!$H$33-'B1b '!$H$32)/('B1b '!$G$33-'B1b '!$G$32))*(K96-'B1b '!$G$32),0))</f>
        <v>0</v>
      </c>
      <c r="M96" s="613"/>
    </row>
    <row r="97" spans="2:13">
      <c r="B97" s="619">
        <v>110</v>
      </c>
      <c r="C97" s="619">
        <f>IF(B97&lt;='B1b '!$G$27,'B1b '!$H$27,IF(AND(B97&lt;='B1b '!$G$26,B97&gt;'B1b '!$G$27),0+(('B1b '!$H$27-'B1b '!$H$26)/('B1b '!$G$27-'B1b '!$G$26))*(B97-'B1b '!$G$26),0))</f>
        <v>0</v>
      </c>
      <c r="D97" s="620"/>
      <c r="E97" s="619">
        <v>110</v>
      </c>
      <c r="F97" s="619">
        <f>IF(E97&lt;='B1b '!$G$29,'B1b '!$H$29,IF(AND(E97&lt;='B1b '!$G$28,E97&gt;'B1b '!$G$29),0+(('B1b '!$H$29-'B1b '!$H$28)/('B1b '!$G$29-'B1b '!$G$28))*(E97-'B1b '!$G$28),0))</f>
        <v>0</v>
      </c>
      <c r="G97" s="620"/>
      <c r="H97" s="619">
        <v>110</v>
      </c>
      <c r="I97" s="619">
        <f>IF(H97&lt;='B1b '!$G$31,'B1b '!$H$31,IF(AND(H97&lt;='B1b '!$G$30,H97&gt;'B1b '!$G$31),0+(('B1b '!$H$31-'B1b '!$H$30)/('B1b '!$G$31-'B1b '!$G$30))*(H97-'B1b '!$G$30),0))</f>
        <v>13.333333333333332</v>
      </c>
      <c r="J97" s="620"/>
      <c r="K97" s="619">
        <v>55</v>
      </c>
      <c r="L97" s="619">
        <f>IF(K97&lt;='B1b '!$G$33,'B1b '!$H$33,IF(AND(K97&lt;='B1b '!$G$32,K97&gt;'B1b '!$G$33),0+(('B1b '!$H$33-'B1b '!$H$32)/('B1b '!$G$33-'B1b '!$G$32))*(K97-'B1b '!$G$32),0))</f>
        <v>0</v>
      </c>
      <c r="M97" s="613"/>
    </row>
    <row r="98" spans="2:13">
      <c r="B98" s="619">
        <v>115</v>
      </c>
      <c r="C98" s="619">
        <f>IF(B98&lt;='B1b '!$G$27,'B1b '!$H$27,IF(AND(B98&lt;='B1b '!$G$26,B98&gt;'B1b '!$G$27),0+(('B1b '!$H$27-'B1b '!$H$26)/('B1b '!$G$27-'B1b '!$G$26))*(B98-'B1b '!$G$26),0))</f>
        <v>0</v>
      </c>
      <c r="D98" s="620"/>
      <c r="E98" s="619">
        <v>115</v>
      </c>
      <c r="F98" s="619">
        <f>IF(E98&lt;='B1b '!$G$29,'B1b '!$H$29,IF(AND(E98&lt;='B1b '!$G$28,E98&gt;'B1b '!$G$29),0+(('B1b '!$H$29-'B1b '!$H$28)/('B1b '!$G$29-'B1b '!$G$28))*(E98-'B1b '!$G$28),0))</f>
        <v>0</v>
      </c>
      <c r="G98" s="620"/>
      <c r="H98" s="619">
        <v>115</v>
      </c>
      <c r="I98" s="619">
        <f>IF(H98&lt;='B1b '!$G$31,'B1b '!$H$31,IF(AND(H98&lt;='B1b '!$G$30,H98&gt;'B1b '!$G$31),0+(('B1b '!$H$31-'B1b '!$H$30)/('B1b '!$G$31-'B1b '!$G$30))*(H98-'B1b '!$G$30),0))</f>
        <v>6.6666666666666661</v>
      </c>
      <c r="J98" s="620"/>
      <c r="K98" s="619">
        <v>57.5</v>
      </c>
      <c r="L98" s="619">
        <f>IF(K98&lt;='B1b '!$G$33,'B1b '!$H$33,IF(AND(K98&lt;='B1b '!$G$32,K98&gt;'B1b '!$G$33),0+(('B1b '!$H$33-'B1b '!$H$32)/('B1b '!$G$33-'B1b '!$G$32))*(K98-'B1b '!$G$32),0))</f>
        <v>0</v>
      </c>
      <c r="M98" s="613"/>
    </row>
    <row r="99" spans="2:13">
      <c r="B99" s="619">
        <v>120</v>
      </c>
      <c r="C99" s="619">
        <f>IF(B99&lt;='B1b '!$G$27,'B1b '!$H$27,IF(AND(B99&lt;='B1b '!$G$26,B99&gt;'B1b '!$G$27),0+(('B1b '!$H$27-'B1b '!$H$26)/('B1b '!$G$27-'B1b '!$G$26))*(B99-'B1b '!$G$26),0))</f>
        <v>0</v>
      </c>
      <c r="D99" s="620"/>
      <c r="E99" s="619">
        <v>120</v>
      </c>
      <c r="F99" s="619">
        <f>IF(E99&lt;='B1b '!$G$29,'B1b '!$H$29,IF(AND(E99&lt;='B1b '!$G$28,E99&gt;'B1b '!$G$29),0+(('B1b '!$H$29-'B1b '!$H$28)/('B1b '!$G$29-'B1b '!$G$28))*(E99-'B1b '!$G$28),0))</f>
        <v>0</v>
      </c>
      <c r="G99" s="620"/>
      <c r="H99" s="619">
        <v>120</v>
      </c>
      <c r="I99" s="619">
        <f>IF(H99&lt;='B1b '!$G$31,'B1b '!$H$31,IF(AND(H99&lt;='B1b '!$G$30,H99&gt;'B1b '!$G$31),0+(('B1b '!$H$31-'B1b '!$H$30)/('B1b '!$G$31-'B1b '!$G$30))*(H99-'B1b '!$G$30),0))</f>
        <v>0</v>
      </c>
      <c r="J99" s="620"/>
      <c r="K99" s="619">
        <v>60</v>
      </c>
      <c r="L99" s="619">
        <f>IF(K99&lt;='B1b '!$G$33,'B1b '!$H$33,IF(AND(K99&lt;='B1b '!$G$32,K99&gt;'B1b '!$G$33),0+(('B1b '!$H$33-'B1b '!$H$32)/('B1b '!$G$33-'B1b '!$G$32))*(K99-'B1b '!$G$32),0))</f>
        <v>0</v>
      </c>
      <c r="M99" s="613"/>
    </row>
    <row r="100" spans="2:13">
      <c r="B100" s="619">
        <v>125</v>
      </c>
      <c r="C100" s="619">
        <f>IF(B100&lt;='B1b '!$G$27,'B1b '!$H$27,IF(AND(B100&lt;='B1b '!$G$26,B100&gt;'B1b '!$G$27),0+(('B1b '!$H$27-'B1b '!$H$26)/('B1b '!$G$27-'B1b '!$G$26))*(B100-'B1b '!$G$26),0))</f>
        <v>0</v>
      </c>
      <c r="D100" s="620"/>
      <c r="E100" s="619">
        <v>125</v>
      </c>
      <c r="F100" s="619">
        <f>IF(E100&lt;='B1b '!$G$29,'B1b '!$H$29,IF(AND(E100&lt;='B1b '!$G$28,E100&gt;'B1b '!$G$29),0+(('B1b '!$H$29-'B1b '!$H$28)/('B1b '!$G$29-'B1b '!$G$28))*(E100-'B1b '!$G$28),0))</f>
        <v>0</v>
      </c>
      <c r="G100" s="620"/>
      <c r="H100" s="619">
        <v>125</v>
      </c>
      <c r="I100" s="619">
        <f>IF(H100&lt;='B1b '!$G$31,'B1b '!$H$31,IF(AND(H100&lt;='B1b '!$G$30,H100&gt;'B1b '!$G$31),0+(('B1b '!$H$31-'B1b '!$H$30)/('B1b '!$G$31-'B1b '!$G$30))*(H100-'B1b '!$G$30),0))</f>
        <v>0</v>
      </c>
      <c r="J100" s="620"/>
      <c r="K100" s="619">
        <v>62.5</v>
      </c>
      <c r="L100" s="619">
        <f>IF(K100&lt;='B1b '!$G$33,'B1b '!$H$33,IF(AND(K100&lt;='B1b '!$G$32,K100&gt;'B1b '!$G$33),0+(('B1b '!$H$33-'B1b '!$H$32)/('B1b '!$G$33-'B1b '!$G$32))*(K100-'B1b '!$G$32),0))</f>
        <v>0</v>
      </c>
      <c r="M100" s="613"/>
    </row>
    <row r="101" spans="2:13">
      <c r="B101" s="619">
        <v>130</v>
      </c>
      <c r="C101" s="619">
        <f>IF(B101&lt;='B1b '!$G$27,'B1b '!$H$27,IF(AND(B101&lt;='B1b '!$G$26,B101&gt;'B1b '!$G$27),0+(('B1b '!$H$27-'B1b '!$H$26)/('B1b '!$G$27-'B1b '!$G$26))*(B101-'B1b '!$G$26),0))</f>
        <v>0</v>
      </c>
      <c r="D101" s="620"/>
      <c r="E101" s="619">
        <v>130</v>
      </c>
      <c r="F101" s="619">
        <f>IF(E101&lt;='B1b '!$G$29,'B1b '!$H$29,IF(AND(E101&lt;='B1b '!$G$28,E101&gt;'B1b '!$G$29),0+(('B1b '!$H$29-'B1b '!$H$28)/('B1b '!$G$29-'B1b '!$G$28))*(E101-'B1b '!$G$28),0))</f>
        <v>0</v>
      </c>
      <c r="G101" s="620"/>
      <c r="H101" s="619">
        <v>130</v>
      </c>
      <c r="I101" s="619">
        <f>IF(H101&lt;='B1b '!$G$31,'B1b '!$H$31,IF(AND(H101&lt;='B1b '!$G$30,H101&gt;'B1b '!$G$31),0+(('B1b '!$H$31-'B1b '!$H$30)/('B1b '!$G$31-'B1b '!$G$30))*(H101-'B1b '!$G$30),0))</f>
        <v>0</v>
      </c>
      <c r="J101" s="620"/>
      <c r="K101" s="619">
        <v>65</v>
      </c>
      <c r="L101" s="619">
        <f>IF(K101&lt;='B1b '!$G$33,'B1b '!$H$33,IF(AND(K101&lt;='B1b '!$G$32,K101&gt;'B1b '!$G$33),0+(('B1b '!$H$33-'B1b '!$H$32)/('B1b '!$G$33-'B1b '!$G$32))*(K101-'B1b '!$G$32),0))</f>
        <v>0</v>
      </c>
      <c r="M101" s="613"/>
    </row>
    <row r="102" spans="2:13">
      <c r="B102" s="619">
        <v>135</v>
      </c>
      <c r="C102" s="619">
        <f>IF(B102&lt;='B1b '!$G$27,'B1b '!$H$27,IF(AND(B102&lt;='B1b '!$G$26,B102&gt;'B1b '!$G$27),0+(('B1b '!$H$27-'B1b '!$H$26)/('B1b '!$G$27-'B1b '!$G$26))*(B102-'B1b '!$G$26),0))</f>
        <v>0</v>
      </c>
      <c r="D102" s="620"/>
      <c r="E102" s="619">
        <v>135</v>
      </c>
      <c r="F102" s="619">
        <f>IF(E102&lt;='B1b '!$G$29,'B1b '!$H$29,IF(AND(E102&lt;='B1b '!$G$28,E102&gt;'B1b '!$G$29),0+(('B1b '!$H$29-'B1b '!$H$28)/('B1b '!$G$29-'B1b '!$G$28))*(E102-'B1b '!$G$28),0))</f>
        <v>0</v>
      </c>
      <c r="G102" s="620"/>
      <c r="H102" s="619">
        <v>135</v>
      </c>
      <c r="I102" s="619">
        <f>IF(H102&lt;='B1b '!$G$31,'B1b '!$H$31,IF(AND(H102&lt;='B1b '!$G$30,H102&gt;'B1b '!$G$31),0+(('B1b '!$H$31-'B1b '!$H$30)/('B1b '!$G$31-'B1b '!$G$30))*(H102-'B1b '!$G$30),0))</f>
        <v>0</v>
      </c>
      <c r="J102" s="620"/>
      <c r="K102" s="619">
        <v>67.5</v>
      </c>
      <c r="L102" s="619">
        <f>IF(K102&lt;='B1b '!$G$33,'B1b '!$H$33,IF(AND(K102&lt;='B1b '!$G$32,K102&gt;'B1b '!$G$33),0+(('B1b '!$H$33-'B1b '!$H$32)/('B1b '!$G$33-'B1b '!$G$32))*(K102-'B1b '!$G$32),0))</f>
        <v>0</v>
      </c>
      <c r="M102" s="613"/>
    </row>
    <row r="103" spans="2:13">
      <c r="B103" s="619">
        <v>140</v>
      </c>
      <c r="C103" s="619">
        <f>IF(B103&lt;='B1b '!$G$27,'B1b '!$H$27,IF(AND(B103&lt;='B1b '!$G$26,B103&gt;'B1b '!$G$27),0+(('B1b '!$H$27-'B1b '!$H$26)/('B1b '!$G$27-'B1b '!$G$26))*(B103-'B1b '!$G$26),0))</f>
        <v>0</v>
      </c>
      <c r="D103" s="620"/>
      <c r="E103" s="619">
        <v>140</v>
      </c>
      <c r="F103" s="619">
        <f>IF(E103&lt;='B1b '!$G$29,'B1b '!$H$29,IF(AND(E103&lt;='B1b '!$G$28,E103&gt;'B1b '!$G$29),0+(('B1b '!$H$29-'B1b '!$H$28)/('B1b '!$G$29-'B1b '!$G$28))*(E103-'B1b '!$G$28),0))</f>
        <v>0</v>
      </c>
      <c r="G103" s="620"/>
      <c r="H103" s="619">
        <v>140</v>
      </c>
      <c r="I103" s="619">
        <f>IF(H103&lt;='B1b '!$G$31,'B1b '!$H$31,IF(AND(H103&lt;='B1b '!$G$30,H103&gt;'B1b '!$G$31),0+(('B1b '!$H$31-'B1b '!$H$30)/('B1b '!$G$31-'B1b '!$G$30))*(H103-'B1b '!$G$30),0))</f>
        <v>0</v>
      </c>
      <c r="J103" s="620"/>
      <c r="K103" s="619">
        <v>70</v>
      </c>
      <c r="L103" s="619">
        <f>IF(K103&lt;='B1b '!$G$33,'B1b '!$H$33,IF(AND(K103&lt;='B1b '!$G$32,K103&gt;'B1b '!$G$33),0+(('B1b '!$H$33-'B1b '!$H$32)/('B1b '!$G$33-'B1b '!$G$32))*(K103-'B1b '!$G$32),0))</f>
        <v>0</v>
      </c>
      <c r="M103" s="613"/>
    </row>
    <row r="104" spans="2:13">
      <c r="B104" s="619"/>
      <c r="C104" s="619"/>
      <c r="D104" s="620"/>
      <c r="E104" s="619"/>
      <c r="F104" s="619"/>
      <c r="G104" s="620"/>
      <c r="H104" s="619">
        <v>145</v>
      </c>
      <c r="I104" s="619">
        <f>IF(H104&lt;='B1b '!$G$31,'B1b '!$H$31,IF(AND(H104&lt;='B1b '!$G$30,H104&gt;'B1b '!$G$31),0+(('B1b '!$H$31-'B1b '!$H$30)/('B1b '!$G$31-'B1b '!$G$30))*(H104-'B1b '!$G$30),0))</f>
        <v>0</v>
      </c>
      <c r="J104" s="620"/>
      <c r="K104" s="619"/>
      <c r="L104" s="619"/>
      <c r="M104" s="613"/>
    </row>
    <row r="105" spans="2:13">
      <c r="B105" s="619"/>
      <c r="C105" s="619"/>
      <c r="D105" s="620"/>
      <c r="E105" s="619"/>
      <c r="F105" s="619"/>
      <c r="G105" s="620"/>
      <c r="H105" s="619">
        <v>150</v>
      </c>
      <c r="I105" s="619">
        <f>IF(H105&lt;='B1b '!$G$31,'B1b '!$H$31,IF(AND(H105&lt;='B1b '!$G$30,H105&gt;'B1b '!$G$31),0+(('B1b '!$H$31-'B1b '!$H$30)/('B1b '!$G$31-'B1b '!$G$30))*(H105-'B1b '!$G$30),0))</f>
        <v>0</v>
      </c>
      <c r="J105" s="620"/>
      <c r="K105" s="619"/>
      <c r="L105" s="619"/>
      <c r="M105" s="613"/>
    </row>
    <row r="106" spans="2:13">
      <c r="B106" s="619"/>
      <c r="C106" s="619"/>
      <c r="D106" s="620"/>
      <c r="E106" s="619"/>
      <c r="F106" s="619"/>
      <c r="G106" s="620"/>
      <c r="H106" s="619"/>
      <c r="I106" s="619"/>
      <c r="J106" s="620"/>
      <c r="K106" s="619"/>
      <c r="L106" s="619"/>
      <c r="M106" s="613"/>
    </row>
    <row r="107" spans="2:13">
      <c r="B107" s="619"/>
      <c r="C107" s="619"/>
      <c r="D107" s="620"/>
      <c r="E107" s="619"/>
      <c r="F107" s="619"/>
      <c r="G107" s="620"/>
      <c r="H107" s="619"/>
      <c r="I107" s="619"/>
      <c r="J107" s="620"/>
      <c r="K107" s="619"/>
      <c r="L107" s="619"/>
      <c r="M107" s="613"/>
    </row>
    <row r="108" spans="2:13">
      <c r="B108" s="619"/>
      <c r="C108" s="619"/>
      <c r="D108" s="620"/>
      <c r="E108" s="619"/>
      <c r="F108" s="619"/>
      <c r="G108" s="620"/>
      <c r="H108" s="619"/>
      <c r="I108" s="619"/>
      <c r="J108" s="620"/>
      <c r="K108" s="619"/>
      <c r="L108" s="619"/>
      <c r="M108" s="613"/>
    </row>
    <row r="109" spans="2:13">
      <c r="B109" s="619"/>
      <c r="C109" s="619"/>
      <c r="D109" s="620"/>
      <c r="E109" s="619"/>
      <c r="F109" s="619"/>
      <c r="G109" s="620"/>
      <c r="H109" s="619"/>
      <c r="I109" s="619"/>
      <c r="J109" s="620"/>
      <c r="K109" s="619"/>
      <c r="L109" s="619"/>
      <c r="M109" s="613"/>
    </row>
    <row r="110" spans="2:13">
      <c r="B110" s="619"/>
      <c r="C110" s="619"/>
      <c r="D110" s="620"/>
      <c r="E110" s="619"/>
      <c r="F110" s="619"/>
      <c r="G110" s="620"/>
      <c r="H110" s="619"/>
      <c r="I110" s="619"/>
      <c r="J110" s="620"/>
      <c r="K110" s="619"/>
      <c r="L110" s="619"/>
      <c r="M110" s="613"/>
    </row>
    <row r="111" spans="2:13">
      <c r="B111" s="619"/>
      <c r="C111" s="619"/>
      <c r="D111" s="620"/>
      <c r="E111" s="619"/>
      <c r="F111" s="619"/>
      <c r="G111" s="620"/>
      <c r="H111" s="619"/>
      <c r="I111" s="619"/>
      <c r="J111" s="620"/>
      <c r="K111" s="619"/>
      <c r="L111" s="619"/>
      <c r="M111" s="613"/>
    </row>
    <row r="112" spans="2:13">
      <c r="B112" s="619"/>
      <c r="C112" s="619"/>
      <c r="D112" s="620"/>
      <c r="E112" s="619"/>
      <c r="F112" s="619"/>
      <c r="G112" s="620"/>
      <c r="H112" s="619"/>
      <c r="I112" s="619"/>
      <c r="J112" s="620"/>
      <c r="K112" s="619"/>
      <c r="L112" s="619"/>
      <c r="M112" s="613"/>
    </row>
    <row r="113" spans="2:13">
      <c r="B113" s="619"/>
      <c r="C113" s="619"/>
      <c r="D113" s="620"/>
      <c r="E113" s="619"/>
      <c r="F113" s="619"/>
      <c r="G113" s="620"/>
      <c r="H113" s="619"/>
      <c r="I113" s="619"/>
      <c r="J113" s="620"/>
      <c r="K113" s="619"/>
      <c r="L113" s="619"/>
      <c r="M113" s="613"/>
    </row>
    <row r="114" spans="2:13">
      <c r="B114" s="619"/>
      <c r="C114" s="619"/>
      <c r="D114" s="620"/>
      <c r="E114" s="619"/>
      <c r="F114" s="619"/>
      <c r="G114" s="620"/>
      <c r="H114" s="619"/>
      <c r="I114" s="619"/>
      <c r="J114" s="620"/>
      <c r="K114" s="619"/>
      <c r="L114" s="619"/>
      <c r="M114" s="613"/>
    </row>
    <row r="115" spans="2:13">
      <c r="B115" s="619"/>
      <c r="C115" s="619"/>
      <c r="D115" s="620"/>
      <c r="E115" s="619"/>
      <c r="F115" s="619"/>
      <c r="G115" s="620"/>
      <c r="H115" s="619"/>
      <c r="I115" s="619"/>
      <c r="J115" s="620"/>
      <c r="K115" s="619"/>
      <c r="L115" s="619"/>
      <c r="M115" s="613"/>
    </row>
    <row r="116" spans="2:13">
      <c r="B116" s="619"/>
      <c r="C116" s="619"/>
      <c r="D116" s="620"/>
      <c r="E116" s="619"/>
      <c r="F116" s="619"/>
      <c r="G116" s="620"/>
      <c r="H116" s="619"/>
      <c r="I116" s="619"/>
      <c r="J116" s="620"/>
      <c r="K116" s="619"/>
      <c r="L116" s="619"/>
      <c r="M116" s="613"/>
    </row>
    <row r="117" spans="2:13">
      <c r="B117" s="619"/>
      <c r="C117" s="619"/>
      <c r="D117" s="620"/>
      <c r="E117" s="619"/>
      <c r="F117" s="619"/>
      <c r="G117" s="620"/>
      <c r="H117" s="619"/>
      <c r="I117" s="619"/>
      <c r="J117" s="620"/>
      <c r="K117" s="619"/>
      <c r="L117" s="619"/>
      <c r="M117" s="613"/>
    </row>
    <row r="118" spans="2:13">
      <c r="B118" s="619"/>
      <c r="C118" s="619"/>
      <c r="D118" s="620"/>
      <c r="E118" s="619"/>
      <c r="F118" s="619"/>
      <c r="G118" s="620"/>
      <c r="H118" s="619"/>
      <c r="I118" s="619"/>
      <c r="J118" s="620"/>
      <c r="K118" s="619"/>
      <c r="L118" s="619"/>
      <c r="M118" s="613"/>
    </row>
    <row r="119" spans="2:13">
      <c r="B119" s="619"/>
      <c r="C119" s="619"/>
      <c r="D119" s="620"/>
      <c r="E119" s="619"/>
      <c r="F119" s="619"/>
      <c r="G119" s="620"/>
      <c r="H119" s="619"/>
      <c r="I119" s="619"/>
      <c r="J119" s="620"/>
      <c r="K119" s="619"/>
      <c r="L119" s="619"/>
      <c r="M119" s="613"/>
    </row>
    <row r="120" spans="2:13">
      <c r="B120" s="619"/>
      <c r="C120" s="619"/>
      <c r="D120" s="620"/>
      <c r="E120" s="619"/>
      <c r="F120" s="619"/>
      <c r="G120" s="620"/>
      <c r="H120" s="619"/>
      <c r="I120" s="619"/>
      <c r="J120" s="620"/>
      <c r="K120" s="619"/>
      <c r="L120" s="619"/>
      <c r="M120" s="613"/>
    </row>
    <row r="121" spans="2:13">
      <c r="B121" s="619"/>
      <c r="C121" s="619"/>
      <c r="D121" s="620"/>
      <c r="E121" s="619"/>
      <c r="F121" s="619"/>
      <c r="G121" s="620"/>
      <c r="H121" s="619"/>
      <c r="I121" s="619"/>
      <c r="J121" s="620"/>
      <c r="K121" s="619"/>
      <c r="L121" s="619"/>
      <c r="M121" s="613"/>
    </row>
    <row r="122" spans="2:13">
      <c r="B122" s="619"/>
      <c r="C122" s="619"/>
      <c r="D122" s="620"/>
      <c r="E122" s="619"/>
      <c r="F122" s="619"/>
      <c r="G122" s="620"/>
      <c r="H122" s="619"/>
      <c r="I122" s="619"/>
      <c r="J122" s="620"/>
      <c r="K122" s="619"/>
      <c r="L122" s="619"/>
      <c r="M122" s="613"/>
    </row>
    <row r="123" spans="2:13">
      <c r="B123" s="619"/>
      <c r="C123" s="619"/>
      <c r="D123" s="620"/>
      <c r="E123" s="619"/>
      <c r="F123" s="619"/>
      <c r="G123" s="620"/>
      <c r="H123" s="619"/>
      <c r="I123" s="619"/>
      <c r="J123" s="620"/>
      <c r="K123" s="619"/>
      <c r="L123" s="619"/>
      <c r="M123" s="613"/>
    </row>
    <row r="124" spans="2:13">
      <c r="B124" s="619"/>
      <c r="C124" s="619"/>
      <c r="D124" s="620"/>
      <c r="E124" s="619"/>
      <c r="F124" s="619"/>
      <c r="G124" s="620"/>
      <c r="H124" s="619"/>
      <c r="I124" s="619"/>
      <c r="J124" s="620"/>
      <c r="K124" s="619"/>
      <c r="L124" s="619"/>
      <c r="M124" s="613"/>
    </row>
    <row r="125" spans="2:13">
      <c r="B125" s="619"/>
      <c r="C125" s="619"/>
      <c r="D125" s="620"/>
      <c r="E125" s="619"/>
      <c r="F125" s="619"/>
      <c r="G125" s="620"/>
      <c r="H125" s="619"/>
      <c r="I125" s="619"/>
      <c r="J125" s="620"/>
      <c r="K125" s="619"/>
      <c r="L125" s="619"/>
      <c r="M125" s="613"/>
    </row>
    <row r="126" spans="2:13">
      <c r="B126" s="619"/>
      <c r="C126" s="619"/>
      <c r="D126" s="620"/>
      <c r="E126" s="619"/>
      <c r="F126" s="619"/>
      <c r="G126" s="620"/>
      <c r="H126" s="619"/>
      <c r="I126" s="619"/>
      <c r="J126" s="620"/>
      <c r="K126" s="619"/>
      <c r="L126" s="619"/>
      <c r="M126" s="613"/>
    </row>
    <row r="127" spans="2:13">
      <c r="B127" s="619"/>
      <c r="C127" s="619"/>
      <c r="D127" s="620"/>
      <c r="E127" s="619"/>
      <c r="F127" s="619"/>
      <c r="G127" s="620"/>
      <c r="H127" s="619"/>
      <c r="I127" s="619"/>
      <c r="J127" s="620"/>
      <c r="K127" s="619"/>
      <c r="L127" s="619"/>
      <c r="M127" s="613"/>
    </row>
    <row r="128" spans="2:13">
      <c r="B128" s="619"/>
      <c r="C128" s="619"/>
      <c r="D128" s="620"/>
      <c r="E128" s="619"/>
      <c r="F128" s="619"/>
      <c r="G128" s="620"/>
      <c r="H128" s="619"/>
      <c r="I128" s="619"/>
      <c r="J128" s="620"/>
      <c r="K128" s="619"/>
      <c r="L128" s="619"/>
      <c r="M128" s="613"/>
    </row>
    <row r="129" spans="2:13">
      <c r="B129" s="619"/>
      <c r="C129" s="619"/>
      <c r="D129" s="620"/>
      <c r="E129" s="619"/>
      <c r="F129" s="619"/>
      <c r="G129" s="620"/>
      <c r="H129" s="619"/>
      <c r="I129" s="619"/>
      <c r="J129" s="620"/>
      <c r="K129" s="619"/>
      <c r="L129" s="619"/>
      <c r="M129" s="613"/>
    </row>
    <row r="130" spans="2:13">
      <c r="B130" s="619"/>
      <c r="C130" s="619"/>
      <c r="D130" s="620"/>
      <c r="E130" s="619"/>
      <c r="F130" s="619"/>
      <c r="G130" s="620"/>
      <c r="H130" s="619"/>
      <c r="I130" s="619"/>
      <c r="J130" s="620"/>
      <c r="K130" s="619"/>
      <c r="L130" s="619"/>
      <c r="M130" s="613"/>
    </row>
    <row r="131" spans="2:13">
      <c r="B131" s="619"/>
      <c r="C131" s="619"/>
      <c r="D131" s="620"/>
      <c r="E131" s="619"/>
      <c r="F131" s="619"/>
      <c r="G131" s="620"/>
      <c r="H131" s="619"/>
      <c r="I131" s="619"/>
      <c r="J131" s="620"/>
      <c r="K131" s="619"/>
      <c r="L131" s="619"/>
      <c r="M131" s="613"/>
    </row>
    <row r="132" spans="2:13">
      <c r="B132" s="619"/>
      <c r="C132" s="619"/>
      <c r="D132" s="620"/>
      <c r="E132" s="619"/>
      <c r="F132" s="619"/>
      <c r="G132" s="620"/>
      <c r="H132" s="619"/>
      <c r="I132" s="619"/>
      <c r="J132" s="620"/>
      <c r="K132" s="619"/>
      <c r="L132" s="619"/>
      <c r="M132" s="613"/>
    </row>
    <row r="133" spans="2:13">
      <c r="B133" s="619"/>
      <c r="C133" s="619"/>
      <c r="D133" s="620"/>
      <c r="E133" s="619"/>
      <c r="F133" s="619"/>
      <c r="G133" s="620"/>
      <c r="H133" s="619"/>
      <c r="I133" s="619"/>
      <c r="J133" s="620"/>
      <c r="K133" s="619"/>
      <c r="L133" s="619"/>
      <c r="M133" s="613"/>
    </row>
    <row r="134" spans="2:13">
      <c r="B134" s="619"/>
      <c r="C134" s="619"/>
      <c r="D134" s="620"/>
      <c r="E134" s="619"/>
      <c r="F134" s="619"/>
      <c r="G134" s="620"/>
      <c r="H134" s="619"/>
      <c r="I134" s="619"/>
      <c r="J134" s="620"/>
      <c r="K134" s="619"/>
      <c r="L134" s="619"/>
      <c r="M134" s="613"/>
    </row>
    <row r="135" spans="2:13">
      <c r="B135" s="619"/>
      <c r="C135" s="619"/>
      <c r="D135" s="620"/>
      <c r="E135" s="619"/>
      <c r="F135" s="619"/>
      <c r="G135" s="620"/>
      <c r="H135" s="619"/>
      <c r="I135" s="619"/>
      <c r="J135" s="620"/>
      <c r="K135" s="619"/>
      <c r="L135" s="619"/>
      <c r="M135" s="613"/>
    </row>
    <row r="136" spans="2:13">
      <c r="B136" s="619"/>
      <c r="C136" s="619"/>
      <c r="D136" s="620"/>
      <c r="E136" s="619"/>
      <c r="F136" s="619"/>
      <c r="G136" s="620"/>
      <c r="H136" s="619"/>
      <c r="I136" s="619"/>
      <c r="J136" s="620"/>
      <c r="K136" s="619"/>
      <c r="L136" s="619"/>
      <c r="M136" s="613"/>
    </row>
    <row r="137" spans="2:13">
      <c r="B137" s="619"/>
      <c r="C137" s="619"/>
      <c r="D137" s="620"/>
      <c r="E137" s="619"/>
      <c r="F137" s="619"/>
      <c r="G137" s="620"/>
      <c r="H137" s="619"/>
      <c r="I137" s="619"/>
      <c r="J137" s="620"/>
      <c r="K137" s="619"/>
      <c r="L137" s="619"/>
      <c r="M137" s="613"/>
    </row>
    <row r="138" spans="2:13">
      <c r="B138" s="619"/>
      <c r="C138" s="619"/>
      <c r="D138" s="620"/>
      <c r="E138" s="619"/>
      <c r="F138" s="619"/>
      <c r="G138" s="620"/>
      <c r="H138" s="619"/>
      <c r="I138" s="619"/>
      <c r="J138" s="620"/>
      <c r="K138" s="619"/>
      <c r="L138" s="619"/>
      <c r="M138" s="613"/>
    </row>
    <row r="139" spans="2:13">
      <c r="B139" s="619"/>
      <c r="C139" s="619"/>
      <c r="D139" s="620"/>
      <c r="E139" s="619"/>
      <c r="F139" s="619"/>
      <c r="G139" s="620"/>
      <c r="H139" s="619"/>
      <c r="I139" s="619"/>
      <c r="J139" s="620"/>
      <c r="K139" s="619"/>
      <c r="L139" s="619"/>
      <c r="M139" s="613"/>
    </row>
    <row r="140" spans="2:13">
      <c r="B140" s="619"/>
      <c r="C140" s="619"/>
      <c r="D140" s="620"/>
      <c r="E140" s="619"/>
      <c r="F140" s="619"/>
      <c r="G140" s="620"/>
      <c r="H140" s="619"/>
      <c r="I140" s="619"/>
      <c r="J140" s="620"/>
      <c r="K140" s="619"/>
      <c r="L140" s="619"/>
      <c r="M140" s="613"/>
    </row>
    <row r="141" spans="2:13">
      <c r="B141" s="619"/>
      <c r="C141" s="619"/>
      <c r="D141" s="620"/>
      <c r="E141" s="619"/>
      <c r="F141" s="619"/>
      <c r="G141" s="620"/>
      <c r="H141" s="619"/>
      <c r="I141" s="619"/>
      <c r="J141" s="620"/>
      <c r="K141" s="619"/>
      <c r="L141" s="619"/>
      <c r="M141" s="613"/>
    </row>
    <row r="142" spans="2:13">
      <c r="B142" s="619"/>
      <c r="C142" s="619"/>
      <c r="D142" s="620"/>
      <c r="E142" s="619"/>
      <c r="F142" s="619"/>
      <c r="G142" s="620"/>
      <c r="H142" s="619"/>
      <c r="I142" s="619"/>
      <c r="J142" s="620"/>
      <c r="K142" s="619"/>
      <c r="L142" s="619"/>
      <c r="M142" s="613"/>
    </row>
    <row r="143" spans="2:13">
      <c r="B143" s="619"/>
      <c r="C143" s="619"/>
      <c r="D143" s="620"/>
      <c r="E143" s="619"/>
      <c r="F143" s="619"/>
      <c r="G143" s="620"/>
      <c r="H143" s="619"/>
      <c r="I143" s="619"/>
      <c r="J143" s="620"/>
      <c r="K143" s="619"/>
      <c r="L143" s="619"/>
      <c r="M143" s="613"/>
    </row>
    <row r="144" spans="2:13">
      <c r="B144" s="619"/>
      <c r="C144" s="619"/>
      <c r="D144" s="620"/>
      <c r="E144" s="619"/>
      <c r="F144" s="619"/>
      <c r="G144" s="620"/>
      <c r="H144" s="619"/>
      <c r="I144" s="619"/>
      <c r="J144" s="620"/>
      <c r="K144" s="619"/>
      <c r="L144" s="619"/>
      <c r="M144" s="613"/>
    </row>
    <row r="145" spans="2:13">
      <c r="B145" s="619"/>
      <c r="C145" s="619"/>
      <c r="D145" s="620"/>
      <c r="E145" s="619"/>
      <c r="F145" s="619"/>
      <c r="G145" s="620"/>
      <c r="H145" s="619"/>
      <c r="I145" s="619"/>
      <c r="J145" s="620"/>
      <c r="K145" s="619"/>
      <c r="L145" s="619"/>
      <c r="M145" s="613"/>
    </row>
    <row r="146" spans="2:13">
      <c r="B146" s="619"/>
      <c r="C146" s="619"/>
      <c r="D146" s="620"/>
      <c r="E146" s="619"/>
      <c r="F146" s="619"/>
      <c r="G146" s="620"/>
      <c r="H146" s="619"/>
      <c r="I146" s="619"/>
      <c r="J146" s="620"/>
      <c r="K146" s="619"/>
      <c r="L146" s="619"/>
      <c r="M146" s="613"/>
    </row>
    <row r="147" spans="2:13">
      <c r="B147" s="619"/>
      <c r="C147" s="619"/>
      <c r="D147" s="620"/>
      <c r="E147" s="619"/>
      <c r="F147" s="619"/>
      <c r="G147" s="620"/>
      <c r="H147" s="619"/>
      <c r="I147" s="619"/>
      <c r="J147" s="620"/>
      <c r="K147" s="619"/>
      <c r="L147" s="619"/>
      <c r="M147" s="613"/>
    </row>
    <row r="148" spans="2:13">
      <c r="B148" s="619"/>
      <c r="C148" s="619"/>
      <c r="D148" s="620"/>
      <c r="E148" s="619"/>
      <c r="F148" s="619"/>
      <c r="G148" s="620"/>
      <c r="H148" s="619"/>
      <c r="I148" s="619"/>
      <c r="J148" s="620"/>
      <c r="K148" s="619"/>
      <c r="L148" s="619"/>
      <c r="M148" s="613"/>
    </row>
    <row r="149" spans="2:13">
      <c r="B149" s="619"/>
      <c r="C149" s="619"/>
      <c r="D149" s="620"/>
      <c r="E149" s="619"/>
      <c r="F149" s="619"/>
      <c r="G149" s="620"/>
      <c r="H149" s="619"/>
      <c r="I149" s="619"/>
      <c r="J149" s="620"/>
      <c r="K149" s="619"/>
      <c r="L149" s="619"/>
      <c r="M149" s="613"/>
    </row>
    <row r="150" spans="2:13">
      <c r="B150" s="619"/>
      <c r="C150" s="619"/>
      <c r="D150" s="620"/>
      <c r="E150" s="619"/>
      <c r="F150" s="619"/>
      <c r="G150" s="620"/>
      <c r="H150" s="619"/>
      <c r="I150" s="619"/>
      <c r="J150" s="620"/>
      <c r="K150" s="619"/>
      <c r="L150" s="619"/>
      <c r="M150" s="613"/>
    </row>
    <row r="151" spans="2:13">
      <c r="B151" s="619"/>
      <c r="C151" s="619"/>
      <c r="D151" s="620"/>
      <c r="E151" s="619"/>
      <c r="F151" s="619"/>
      <c r="G151" s="620"/>
      <c r="H151" s="619"/>
      <c r="I151" s="619"/>
      <c r="J151" s="620"/>
      <c r="K151" s="619"/>
      <c r="L151" s="619"/>
      <c r="M151" s="613"/>
    </row>
    <row r="152" spans="2:13">
      <c r="B152" s="619"/>
      <c r="C152" s="619"/>
      <c r="D152" s="620"/>
      <c r="E152" s="619"/>
      <c r="F152" s="619"/>
      <c r="G152" s="620"/>
      <c r="H152" s="619"/>
      <c r="I152" s="619"/>
      <c r="J152" s="620"/>
      <c r="K152" s="619"/>
      <c r="L152" s="619"/>
      <c r="M152" s="613"/>
    </row>
    <row r="153" spans="2:13">
      <c r="B153" s="619"/>
      <c r="C153" s="619"/>
      <c r="D153" s="620"/>
      <c r="E153" s="619"/>
      <c r="F153" s="619"/>
      <c r="G153" s="620"/>
      <c r="H153" s="619"/>
      <c r="I153" s="619"/>
      <c r="J153" s="620"/>
      <c r="K153" s="619"/>
      <c r="L153" s="619"/>
      <c r="M153" s="613"/>
    </row>
    <row r="154" spans="2:13">
      <c r="B154" s="619"/>
      <c r="C154" s="619"/>
      <c r="D154" s="620"/>
      <c r="E154" s="619"/>
      <c r="F154" s="619"/>
      <c r="G154" s="620"/>
      <c r="H154" s="619"/>
      <c r="I154" s="619"/>
      <c r="J154" s="620"/>
      <c r="K154" s="619"/>
      <c r="L154" s="619"/>
      <c r="M154" s="613"/>
    </row>
    <row r="155" spans="2:13">
      <c r="B155" s="619"/>
      <c r="C155" s="619"/>
      <c r="D155" s="620"/>
      <c r="E155" s="619"/>
      <c r="F155" s="619"/>
      <c r="G155" s="620"/>
      <c r="H155" s="619"/>
      <c r="I155" s="619"/>
      <c r="J155" s="620"/>
      <c r="K155" s="619"/>
      <c r="L155" s="619"/>
      <c r="M155" s="613"/>
    </row>
    <row r="156" spans="2:13">
      <c r="B156" s="619"/>
      <c r="C156" s="619"/>
      <c r="D156" s="620"/>
      <c r="E156" s="619"/>
      <c r="F156" s="619"/>
      <c r="G156" s="620"/>
      <c r="H156" s="619"/>
      <c r="I156" s="619"/>
      <c r="J156" s="620"/>
      <c r="K156" s="619"/>
      <c r="L156" s="619"/>
      <c r="M156" s="613"/>
    </row>
    <row r="157" spans="2:13">
      <c r="B157" s="619"/>
      <c r="C157" s="619"/>
      <c r="D157" s="620"/>
      <c r="E157" s="619"/>
      <c r="F157" s="619"/>
      <c r="G157" s="620"/>
      <c r="H157" s="619"/>
      <c r="I157" s="619"/>
      <c r="J157" s="620"/>
      <c r="K157" s="619"/>
      <c r="L157" s="619"/>
      <c r="M157" s="613"/>
    </row>
    <row r="158" spans="2:13">
      <c r="B158" s="619"/>
      <c r="C158" s="619"/>
      <c r="D158" s="620"/>
      <c r="E158" s="619"/>
      <c r="F158" s="619"/>
      <c r="G158" s="620"/>
      <c r="H158" s="619"/>
      <c r="I158" s="619"/>
      <c r="J158" s="620"/>
      <c r="K158" s="619"/>
      <c r="L158" s="619"/>
      <c r="M158" s="613"/>
    </row>
    <row r="159" spans="2:13">
      <c r="B159" s="619"/>
      <c r="C159" s="619"/>
      <c r="D159" s="620"/>
      <c r="E159" s="619"/>
      <c r="F159" s="619"/>
      <c r="G159" s="620"/>
      <c r="H159" s="619"/>
      <c r="I159" s="619"/>
      <c r="J159" s="620"/>
      <c r="K159" s="619"/>
      <c r="L159" s="619"/>
      <c r="M159" s="613"/>
    </row>
    <row r="160" spans="2:13">
      <c r="B160" s="619"/>
      <c r="C160" s="619"/>
      <c r="D160" s="620"/>
      <c r="E160" s="619"/>
      <c r="F160" s="619"/>
      <c r="G160" s="620"/>
      <c r="H160" s="619"/>
      <c r="I160" s="619"/>
      <c r="J160" s="620"/>
      <c r="K160" s="619"/>
      <c r="L160" s="619"/>
      <c r="M160" s="613"/>
    </row>
    <row r="161" spans="2:13">
      <c r="B161" s="619"/>
      <c r="C161" s="619"/>
      <c r="D161" s="620"/>
      <c r="E161" s="619"/>
      <c r="F161" s="619"/>
      <c r="G161" s="620"/>
      <c r="H161" s="619"/>
      <c r="I161" s="619"/>
      <c r="J161" s="620"/>
      <c r="K161" s="619"/>
      <c r="L161" s="619"/>
      <c r="M161" s="613"/>
    </row>
    <row r="162" spans="2:13">
      <c r="B162" s="619"/>
      <c r="C162" s="619"/>
      <c r="D162" s="620"/>
      <c r="E162" s="619"/>
      <c r="F162" s="619"/>
      <c r="G162" s="620"/>
      <c r="H162" s="619"/>
      <c r="I162" s="619"/>
      <c r="J162" s="620"/>
      <c r="K162" s="619"/>
      <c r="L162" s="619"/>
      <c r="M162" s="613"/>
    </row>
    <row r="163" spans="2:13">
      <c r="B163" s="619"/>
      <c r="C163" s="619"/>
      <c r="D163" s="620"/>
      <c r="E163" s="619"/>
      <c r="F163" s="619"/>
      <c r="G163" s="620"/>
      <c r="H163" s="619"/>
      <c r="I163" s="619"/>
      <c r="J163" s="620"/>
      <c r="K163" s="619"/>
      <c r="L163" s="619"/>
      <c r="M163" s="613"/>
    </row>
    <row r="164" spans="2:13">
      <c r="B164" s="619"/>
      <c r="C164" s="619"/>
      <c r="D164" s="620"/>
      <c r="E164" s="619"/>
      <c r="F164" s="619"/>
      <c r="G164" s="620"/>
      <c r="H164" s="619"/>
      <c r="I164" s="619"/>
      <c r="J164" s="620"/>
      <c r="K164" s="619"/>
      <c r="L164" s="619"/>
      <c r="M164" s="613"/>
    </row>
    <row r="165" spans="2:13">
      <c r="B165" s="619"/>
      <c r="C165" s="619"/>
      <c r="D165" s="620"/>
      <c r="E165" s="619"/>
      <c r="F165" s="619"/>
      <c r="G165" s="620"/>
      <c r="H165" s="619"/>
      <c r="I165" s="619"/>
      <c r="J165" s="620"/>
      <c r="K165" s="619"/>
      <c r="L165" s="619"/>
      <c r="M165" s="613"/>
    </row>
    <row r="166" spans="2:13">
      <c r="B166" s="619"/>
      <c r="C166" s="619"/>
      <c r="D166" s="620"/>
      <c r="E166" s="619"/>
      <c r="F166" s="619"/>
      <c r="G166" s="620"/>
      <c r="H166" s="619"/>
      <c r="I166" s="619"/>
      <c r="J166" s="620"/>
      <c r="K166" s="619"/>
      <c r="L166" s="619"/>
      <c r="M166" s="613"/>
    </row>
    <row r="167" spans="2:13">
      <c r="B167" s="619"/>
      <c r="C167" s="619"/>
      <c r="D167" s="620"/>
      <c r="E167" s="619"/>
      <c r="F167" s="619"/>
      <c r="G167" s="620"/>
      <c r="H167" s="619"/>
      <c r="I167" s="619"/>
      <c r="J167" s="620"/>
      <c r="K167" s="619"/>
      <c r="L167" s="619"/>
      <c r="M167" s="613"/>
    </row>
    <row r="168" spans="2:13">
      <c r="B168" s="619"/>
      <c r="C168" s="619"/>
      <c r="D168" s="620"/>
      <c r="E168" s="619"/>
      <c r="F168" s="619"/>
      <c r="G168" s="620"/>
      <c r="H168" s="619"/>
      <c r="I168" s="619"/>
      <c r="J168" s="620"/>
      <c r="K168" s="619"/>
      <c r="L168" s="619"/>
      <c r="M168" s="613"/>
    </row>
    <row r="169" spans="2:13">
      <c r="B169" s="619"/>
      <c r="C169" s="619"/>
      <c r="D169" s="620"/>
      <c r="E169" s="619"/>
      <c r="F169" s="619"/>
      <c r="G169" s="620"/>
      <c r="H169" s="619"/>
      <c r="I169" s="619"/>
      <c r="J169" s="620"/>
      <c r="K169" s="619"/>
      <c r="L169" s="619"/>
      <c r="M169" s="613"/>
    </row>
    <row r="170" spans="2:13">
      <c r="B170" s="619"/>
      <c r="C170" s="619"/>
      <c r="D170" s="620"/>
      <c r="E170" s="619"/>
      <c r="F170" s="619"/>
      <c r="G170" s="620"/>
      <c r="H170" s="619"/>
      <c r="I170" s="619"/>
      <c r="J170" s="620"/>
      <c r="K170" s="619"/>
      <c r="L170" s="619"/>
      <c r="M170" s="613"/>
    </row>
    <row r="171" spans="2:13">
      <c r="B171" s="619"/>
      <c r="C171" s="619"/>
      <c r="D171" s="620"/>
      <c r="E171" s="619"/>
      <c r="F171" s="619"/>
      <c r="G171" s="620"/>
      <c r="H171" s="619"/>
      <c r="I171" s="619"/>
      <c r="J171" s="620"/>
      <c r="K171" s="619"/>
      <c r="L171" s="619"/>
      <c r="M171" s="613"/>
    </row>
    <row r="172" spans="2:13">
      <c r="B172" s="619"/>
      <c r="C172" s="619"/>
      <c r="D172" s="620"/>
      <c r="E172" s="619"/>
      <c r="F172" s="619"/>
      <c r="G172" s="620"/>
      <c r="H172" s="619"/>
      <c r="I172" s="619"/>
      <c r="J172" s="620"/>
      <c r="K172" s="619"/>
      <c r="L172" s="619"/>
      <c r="M172" s="613"/>
    </row>
    <row r="173" spans="2:13">
      <c r="B173" s="619"/>
      <c r="C173" s="619"/>
      <c r="D173" s="620"/>
      <c r="E173" s="619"/>
      <c r="F173" s="619"/>
      <c r="G173" s="620"/>
      <c r="H173" s="619"/>
      <c r="I173" s="619"/>
      <c r="J173" s="620"/>
      <c r="K173" s="619"/>
      <c r="L173" s="619"/>
      <c r="M173" s="613"/>
    </row>
    <row r="174" spans="2:13">
      <c r="B174" s="619"/>
      <c r="C174" s="619"/>
      <c r="D174" s="620"/>
      <c r="E174" s="619"/>
      <c r="F174" s="619"/>
      <c r="G174" s="620"/>
      <c r="H174" s="619"/>
      <c r="I174" s="619"/>
      <c r="J174" s="620"/>
      <c r="K174" s="619"/>
      <c r="L174" s="619"/>
      <c r="M174" s="613"/>
    </row>
    <row r="175" spans="2:13">
      <c r="B175" s="619"/>
      <c r="C175" s="619"/>
      <c r="D175" s="620"/>
      <c r="E175" s="619"/>
      <c r="F175" s="619"/>
      <c r="G175" s="620"/>
      <c r="H175" s="619"/>
      <c r="I175" s="619"/>
      <c r="J175" s="620"/>
      <c r="K175" s="619"/>
      <c r="L175" s="619"/>
      <c r="M175" s="613"/>
    </row>
    <row r="176" spans="2:13">
      <c r="B176" s="619"/>
      <c r="C176" s="619"/>
      <c r="D176" s="620"/>
      <c r="E176" s="619"/>
      <c r="F176" s="619"/>
      <c r="G176" s="620"/>
      <c r="H176" s="619"/>
      <c r="I176" s="619"/>
      <c r="J176" s="620"/>
      <c r="K176" s="619"/>
      <c r="L176" s="619"/>
      <c r="M176" s="613"/>
    </row>
    <row r="177" spans="2:13">
      <c r="B177" s="619"/>
      <c r="C177" s="619"/>
      <c r="D177" s="620"/>
      <c r="E177" s="619"/>
      <c r="F177" s="619"/>
      <c r="G177" s="620"/>
      <c r="H177" s="619"/>
      <c r="I177" s="619"/>
      <c r="J177" s="620"/>
      <c r="K177" s="619"/>
      <c r="L177" s="619"/>
      <c r="M177" s="613"/>
    </row>
    <row r="178" spans="2:13">
      <c r="B178" s="619"/>
      <c r="C178" s="619"/>
      <c r="D178" s="620"/>
      <c r="E178" s="619"/>
      <c r="F178" s="619"/>
      <c r="G178" s="620"/>
      <c r="H178" s="619"/>
      <c r="I178" s="619"/>
      <c r="J178" s="620"/>
      <c r="K178" s="619"/>
      <c r="L178" s="619"/>
      <c r="M178" s="613"/>
    </row>
    <row r="179" spans="2:13">
      <c r="B179" s="619"/>
      <c r="C179" s="619"/>
      <c r="D179" s="620"/>
      <c r="E179" s="619"/>
      <c r="F179" s="619"/>
      <c r="G179" s="620"/>
      <c r="H179" s="619"/>
      <c r="I179" s="619"/>
      <c r="J179" s="620"/>
      <c r="K179" s="619"/>
      <c r="L179" s="619"/>
      <c r="M179" s="613"/>
    </row>
    <row r="180" spans="2:13">
      <c r="B180" s="619"/>
      <c r="C180" s="619"/>
      <c r="D180" s="620"/>
      <c r="E180" s="619"/>
      <c r="F180" s="619"/>
      <c r="G180" s="620"/>
      <c r="H180" s="619"/>
      <c r="I180" s="619"/>
      <c r="J180" s="620"/>
      <c r="K180" s="619"/>
      <c r="L180" s="619"/>
      <c r="M180" s="613"/>
    </row>
    <row r="181" spans="2:13">
      <c r="B181" s="619"/>
      <c r="C181" s="619"/>
      <c r="D181" s="620"/>
      <c r="E181" s="619"/>
      <c r="F181" s="619"/>
      <c r="G181" s="620"/>
      <c r="H181" s="619"/>
      <c r="I181" s="619"/>
      <c r="J181" s="620"/>
      <c r="K181" s="619"/>
      <c r="L181" s="619"/>
      <c r="M181" s="613"/>
    </row>
    <row r="182" spans="2:13">
      <c r="B182" s="619"/>
      <c r="C182" s="619"/>
      <c r="D182" s="620"/>
      <c r="E182" s="619"/>
      <c r="F182" s="619"/>
      <c r="G182" s="620"/>
      <c r="H182" s="619"/>
      <c r="I182" s="619"/>
      <c r="J182" s="620"/>
      <c r="K182" s="619"/>
      <c r="L182" s="619"/>
      <c r="M182" s="613"/>
    </row>
    <row r="183" spans="2:13">
      <c r="B183" s="619"/>
      <c r="C183" s="619"/>
      <c r="D183" s="620"/>
      <c r="E183" s="619"/>
      <c r="F183" s="619"/>
      <c r="G183" s="620"/>
      <c r="H183" s="619"/>
      <c r="I183" s="619"/>
      <c r="J183" s="620"/>
      <c r="K183" s="619"/>
      <c r="L183" s="619"/>
      <c r="M183" s="613"/>
    </row>
    <row r="184" spans="2:13">
      <c r="B184" s="619"/>
      <c r="C184" s="619"/>
      <c r="D184" s="620"/>
      <c r="E184" s="619"/>
      <c r="F184" s="619"/>
      <c r="G184" s="620"/>
      <c r="H184" s="619"/>
      <c r="I184" s="619"/>
      <c r="J184" s="620"/>
      <c r="K184" s="619"/>
      <c r="L184" s="619"/>
      <c r="M184" s="613"/>
    </row>
    <row r="185" spans="2:13">
      <c r="B185" s="619"/>
      <c r="C185" s="619"/>
      <c r="D185" s="620"/>
      <c r="E185" s="619"/>
      <c r="F185" s="619"/>
      <c r="G185" s="620"/>
      <c r="H185" s="619"/>
      <c r="I185" s="619"/>
      <c r="J185" s="620"/>
      <c r="K185" s="619"/>
      <c r="L185" s="619"/>
      <c r="M185" s="613"/>
    </row>
    <row r="186" spans="2:13">
      <c r="B186" s="619"/>
      <c r="C186" s="619"/>
      <c r="D186" s="620"/>
      <c r="E186" s="619"/>
      <c r="F186" s="619"/>
      <c r="G186" s="620"/>
      <c r="H186" s="619"/>
      <c r="I186" s="619"/>
      <c r="J186" s="620"/>
      <c r="K186" s="619"/>
      <c r="L186" s="619"/>
      <c r="M186" s="613"/>
    </row>
    <row r="187" spans="2:13">
      <c r="B187" s="619"/>
      <c r="C187" s="619"/>
      <c r="D187" s="620"/>
      <c r="E187" s="619"/>
      <c r="F187" s="619"/>
      <c r="G187" s="620"/>
      <c r="H187" s="619"/>
      <c r="I187" s="619"/>
      <c r="J187" s="620"/>
      <c r="K187" s="619"/>
      <c r="L187" s="619"/>
      <c r="M187" s="613"/>
    </row>
    <row r="188" spans="2:13">
      <c r="B188" s="619"/>
      <c r="C188" s="619"/>
      <c r="D188" s="620"/>
      <c r="E188" s="619"/>
      <c r="F188" s="619"/>
      <c r="G188" s="620"/>
      <c r="H188" s="619"/>
      <c r="I188" s="619"/>
      <c r="J188" s="620"/>
      <c r="K188" s="619"/>
      <c r="L188" s="619"/>
      <c r="M188" s="613"/>
    </row>
    <row r="189" spans="2:13">
      <c r="B189" s="619"/>
      <c r="C189" s="619"/>
      <c r="D189" s="620"/>
      <c r="E189" s="619"/>
      <c r="F189" s="619"/>
      <c r="G189" s="620"/>
      <c r="H189" s="619"/>
      <c r="I189" s="619"/>
      <c r="J189" s="620"/>
      <c r="K189" s="619"/>
      <c r="L189" s="619"/>
      <c r="M189" s="613"/>
    </row>
    <row r="190" spans="2:13">
      <c r="B190" s="619"/>
      <c r="C190" s="619"/>
      <c r="D190" s="620"/>
      <c r="E190" s="619"/>
      <c r="F190" s="619"/>
      <c r="G190" s="620"/>
      <c r="H190" s="619"/>
      <c r="I190" s="619"/>
      <c r="J190" s="620"/>
      <c r="K190" s="619"/>
      <c r="L190" s="619"/>
      <c r="M190" s="613"/>
    </row>
    <row r="191" spans="2:13">
      <c r="B191" s="619"/>
      <c r="C191" s="619"/>
      <c r="D191" s="620"/>
      <c r="E191" s="619"/>
      <c r="F191" s="619"/>
      <c r="G191" s="620"/>
      <c r="H191" s="619"/>
      <c r="I191" s="619"/>
      <c r="J191" s="620"/>
      <c r="K191" s="619"/>
      <c r="L191" s="619"/>
      <c r="M191" s="613"/>
    </row>
    <row r="192" spans="2:13">
      <c r="B192" s="619"/>
      <c r="C192" s="619"/>
      <c r="D192" s="620"/>
      <c r="E192" s="619"/>
      <c r="F192" s="619"/>
      <c r="G192" s="620"/>
      <c r="H192" s="619"/>
      <c r="I192" s="619"/>
      <c r="J192" s="620"/>
      <c r="K192" s="619"/>
      <c r="L192" s="619"/>
      <c r="M192" s="613"/>
    </row>
    <row r="193" spans="2:13">
      <c r="B193" s="619"/>
      <c r="C193" s="619"/>
      <c r="D193" s="620"/>
      <c r="E193" s="619"/>
      <c r="F193" s="619"/>
      <c r="G193" s="620"/>
      <c r="H193" s="619"/>
      <c r="I193" s="619"/>
      <c r="J193" s="620"/>
      <c r="K193" s="619"/>
      <c r="L193" s="619"/>
      <c r="M193" s="613"/>
    </row>
    <row r="194" spans="2:13">
      <c r="B194" s="619"/>
      <c r="C194" s="619"/>
      <c r="D194" s="620"/>
      <c r="E194" s="619"/>
      <c r="F194" s="619"/>
      <c r="G194" s="620"/>
      <c r="H194" s="619"/>
      <c r="I194" s="619"/>
      <c r="J194" s="620"/>
      <c r="K194" s="619"/>
      <c r="L194" s="619"/>
      <c r="M194" s="613"/>
    </row>
    <row r="195" spans="2:13">
      <c r="B195" s="619"/>
      <c r="C195" s="619"/>
      <c r="D195" s="620"/>
      <c r="E195" s="619"/>
      <c r="F195" s="619"/>
      <c r="G195" s="620"/>
      <c r="H195" s="619"/>
      <c r="I195" s="619"/>
      <c r="J195" s="620"/>
      <c r="K195" s="619"/>
      <c r="L195" s="619"/>
      <c r="M195" s="613"/>
    </row>
    <row r="196" spans="2:13">
      <c r="B196" s="619"/>
      <c r="C196" s="619"/>
      <c r="D196" s="620"/>
      <c r="E196" s="619"/>
      <c r="F196" s="619"/>
      <c r="G196" s="620"/>
      <c r="H196" s="619"/>
      <c r="I196" s="619"/>
      <c r="J196" s="620"/>
      <c r="K196" s="619"/>
      <c r="L196" s="619"/>
      <c r="M196" s="613"/>
    </row>
    <row r="197" spans="2:13">
      <c r="B197" s="619"/>
      <c r="C197" s="619"/>
      <c r="D197" s="620"/>
      <c r="E197" s="619"/>
      <c r="F197" s="619"/>
      <c r="G197" s="620"/>
      <c r="H197" s="619"/>
      <c r="I197" s="619"/>
      <c r="J197" s="620"/>
      <c r="K197" s="619"/>
      <c r="L197" s="619"/>
      <c r="M197" s="613"/>
    </row>
    <row r="198" spans="2:13">
      <c r="B198" s="619"/>
      <c r="C198" s="619"/>
      <c r="D198" s="620"/>
      <c r="E198" s="619"/>
      <c r="F198" s="619"/>
      <c r="G198" s="620"/>
      <c r="H198" s="619"/>
      <c r="I198" s="619"/>
      <c r="J198" s="620"/>
      <c r="K198" s="619"/>
      <c r="L198" s="619"/>
      <c r="M198" s="613"/>
    </row>
    <row r="199" spans="2:13">
      <c r="B199" s="619"/>
      <c r="C199" s="619"/>
      <c r="D199" s="620"/>
      <c r="E199" s="619"/>
      <c r="F199" s="619"/>
      <c r="G199" s="620"/>
      <c r="H199" s="619"/>
      <c r="I199" s="619"/>
      <c r="J199" s="620"/>
      <c r="K199" s="619"/>
      <c r="L199" s="619"/>
      <c r="M199" s="613"/>
    </row>
    <row r="200" spans="2:13">
      <c r="B200" s="619"/>
      <c r="C200" s="619"/>
      <c r="D200" s="620"/>
      <c r="E200" s="619"/>
      <c r="F200" s="619"/>
      <c r="G200" s="620"/>
      <c r="H200" s="619"/>
      <c r="I200" s="619"/>
      <c r="J200" s="620"/>
      <c r="K200" s="619"/>
      <c r="L200" s="619"/>
      <c r="M200" s="613"/>
    </row>
    <row r="201" spans="2:13">
      <c r="B201" s="619"/>
      <c r="C201" s="619"/>
      <c r="D201" s="620"/>
      <c r="E201" s="619"/>
      <c r="F201" s="619"/>
      <c r="G201" s="620"/>
      <c r="H201" s="619"/>
      <c r="I201" s="619"/>
      <c r="J201" s="620"/>
      <c r="K201" s="619"/>
      <c r="L201" s="619"/>
      <c r="M201" s="613"/>
    </row>
    <row r="202" spans="2:13">
      <c r="B202" s="619"/>
      <c r="C202" s="619"/>
      <c r="D202" s="620"/>
      <c r="E202" s="619"/>
      <c r="F202" s="619"/>
      <c r="G202" s="620"/>
      <c r="H202" s="619"/>
      <c r="I202" s="619"/>
      <c r="J202" s="620"/>
      <c r="K202" s="619"/>
      <c r="L202" s="619"/>
      <c r="M202" s="613"/>
    </row>
    <row r="203" spans="2:13">
      <c r="B203" s="619"/>
      <c r="C203" s="619"/>
      <c r="D203" s="620"/>
      <c r="E203" s="619"/>
      <c r="F203" s="619"/>
      <c r="G203" s="620"/>
      <c r="H203" s="619"/>
      <c r="I203" s="619"/>
      <c r="J203" s="620"/>
      <c r="K203" s="619"/>
      <c r="L203" s="619"/>
      <c r="M203" s="613"/>
    </row>
    <row r="204" spans="2:13">
      <c r="B204" s="619"/>
      <c r="C204" s="619"/>
      <c r="D204" s="620"/>
      <c r="E204" s="619"/>
      <c r="F204" s="619"/>
      <c r="G204" s="620"/>
      <c r="H204" s="619"/>
      <c r="I204" s="619"/>
      <c r="J204" s="620"/>
      <c r="K204" s="619"/>
      <c r="L204" s="619"/>
      <c r="M204" s="613"/>
    </row>
    <row r="205" spans="2:13">
      <c r="B205" s="619"/>
      <c r="C205" s="619"/>
      <c r="D205" s="620"/>
      <c r="E205" s="619"/>
      <c r="F205" s="619"/>
      <c r="G205" s="620"/>
      <c r="H205" s="619"/>
      <c r="I205" s="619"/>
      <c r="J205" s="620"/>
      <c r="K205" s="619"/>
      <c r="L205" s="619"/>
      <c r="M205" s="613"/>
    </row>
    <row r="206" spans="2:13">
      <c r="B206" s="619"/>
      <c r="C206" s="619"/>
      <c r="D206" s="620"/>
      <c r="E206" s="619"/>
      <c r="F206" s="619"/>
      <c r="G206" s="620"/>
      <c r="H206" s="619"/>
      <c r="I206" s="619"/>
      <c r="J206" s="620"/>
      <c r="K206" s="619"/>
      <c r="L206" s="619"/>
      <c r="M206" s="613"/>
    </row>
    <row r="207" spans="2:13">
      <c r="B207" s="619"/>
      <c r="C207" s="619"/>
      <c r="D207" s="620"/>
      <c r="E207" s="619"/>
      <c r="F207" s="619"/>
      <c r="G207" s="620"/>
      <c r="H207" s="619"/>
      <c r="I207" s="619"/>
      <c r="J207" s="620"/>
      <c r="K207" s="619"/>
      <c r="L207" s="619"/>
      <c r="M207" s="613"/>
    </row>
    <row r="208" spans="2:13">
      <c r="B208" s="619"/>
      <c r="C208" s="619"/>
      <c r="D208" s="620"/>
      <c r="E208" s="619"/>
      <c r="F208" s="619"/>
      <c r="G208" s="620"/>
      <c r="H208" s="619"/>
      <c r="I208" s="619"/>
      <c r="J208" s="620"/>
      <c r="K208" s="619"/>
      <c r="L208" s="619"/>
      <c r="M208" s="613"/>
    </row>
    <row r="209" spans="2:13">
      <c r="B209" s="619"/>
      <c r="C209" s="619"/>
      <c r="D209" s="620"/>
      <c r="E209" s="619"/>
      <c r="F209" s="619"/>
      <c r="G209" s="620"/>
      <c r="H209" s="619"/>
      <c r="I209" s="619"/>
      <c r="J209" s="620"/>
      <c r="K209" s="619"/>
      <c r="L209" s="619"/>
      <c r="M209" s="613"/>
    </row>
    <row r="210" spans="2:13">
      <c r="B210" s="619"/>
      <c r="C210" s="619"/>
      <c r="D210" s="620"/>
      <c r="E210" s="619"/>
      <c r="F210" s="619"/>
      <c r="G210" s="620"/>
      <c r="H210" s="619"/>
      <c r="I210" s="619"/>
      <c r="J210" s="620"/>
      <c r="K210" s="619"/>
      <c r="L210" s="619"/>
      <c r="M210" s="613"/>
    </row>
    <row r="211" spans="2:13">
      <c r="B211" s="619"/>
      <c r="C211" s="619"/>
      <c r="D211" s="620"/>
      <c r="E211" s="619"/>
      <c r="F211" s="619"/>
      <c r="G211" s="620"/>
      <c r="H211" s="619"/>
      <c r="I211" s="619"/>
      <c r="J211" s="620"/>
      <c r="K211" s="619"/>
      <c r="L211" s="619"/>
      <c r="M211" s="613"/>
    </row>
    <row r="212" spans="2:13">
      <c r="B212" s="619"/>
      <c r="C212" s="619"/>
      <c r="D212" s="620"/>
      <c r="E212" s="619"/>
      <c r="F212" s="619"/>
      <c r="G212" s="620"/>
      <c r="H212" s="619"/>
      <c r="I212" s="619"/>
      <c r="J212" s="620"/>
      <c r="K212" s="619"/>
      <c r="L212" s="619"/>
      <c r="M212" s="613"/>
    </row>
    <row r="213" spans="2:13">
      <c r="B213" s="619"/>
      <c r="C213" s="619"/>
      <c r="D213" s="620"/>
      <c r="E213" s="619"/>
      <c r="F213" s="619"/>
      <c r="G213" s="620"/>
      <c r="H213" s="619"/>
      <c r="I213" s="619"/>
      <c r="J213" s="620"/>
      <c r="K213" s="619"/>
      <c r="L213" s="619"/>
      <c r="M213" s="613"/>
    </row>
    <row r="214" spans="2:13">
      <c r="B214" s="619"/>
      <c r="C214" s="619"/>
      <c r="D214" s="620"/>
      <c r="E214" s="619"/>
      <c r="F214" s="619"/>
      <c r="G214" s="620"/>
      <c r="H214" s="619"/>
      <c r="I214" s="619"/>
      <c r="J214" s="620"/>
      <c r="K214" s="619"/>
      <c r="L214" s="619"/>
      <c r="M214" s="613"/>
    </row>
    <row r="215" spans="2:13">
      <c r="B215" s="619"/>
      <c r="C215" s="619"/>
      <c r="D215" s="620"/>
      <c r="E215" s="619"/>
      <c r="F215" s="619"/>
      <c r="G215" s="620"/>
      <c r="H215" s="619"/>
      <c r="I215" s="619"/>
      <c r="J215" s="620"/>
      <c r="K215" s="619"/>
      <c r="L215" s="619"/>
      <c r="M215" s="613"/>
    </row>
    <row r="216" spans="2:13">
      <c r="B216" s="619"/>
      <c r="C216" s="619"/>
      <c r="D216" s="620"/>
      <c r="E216" s="619"/>
      <c r="F216" s="619"/>
      <c r="G216" s="620"/>
      <c r="H216" s="619"/>
      <c r="I216" s="619"/>
      <c r="J216" s="620"/>
      <c r="K216" s="619"/>
      <c r="L216" s="619"/>
      <c r="M216" s="613"/>
    </row>
    <row r="217" spans="2:13">
      <c r="B217" s="619"/>
      <c r="C217" s="619"/>
      <c r="D217" s="620"/>
      <c r="E217" s="619"/>
      <c r="F217" s="619"/>
      <c r="G217" s="620"/>
      <c r="H217" s="619"/>
      <c r="I217" s="619"/>
      <c r="J217" s="620"/>
      <c r="K217" s="619"/>
      <c r="L217" s="619"/>
      <c r="M217" s="613"/>
    </row>
    <row r="218" spans="2:13">
      <c r="B218" s="619"/>
      <c r="C218" s="619"/>
      <c r="D218" s="620"/>
      <c r="E218" s="619"/>
      <c r="F218" s="619"/>
      <c r="G218" s="620"/>
      <c r="H218" s="619"/>
      <c r="I218" s="619"/>
      <c r="J218" s="620"/>
      <c r="K218" s="619"/>
      <c r="L218" s="619"/>
      <c r="M218" s="613"/>
    </row>
    <row r="219" spans="2:13">
      <c r="B219" s="619"/>
      <c r="C219" s="619"/>
      <c r="D219" s="620"/>
      <c r="E219" s="619"/>
      <c r="F219" s="619"/>
      <c r="G219" s="620"/>
      <c r="H219" s="619"/>
      <c r="I219" s="619"/>
      <c r="J219" s="620"/>
      <c r="K219" s="619"/>
      <c r="L219" s="619"/>
      <c r="M219" s="613"/>
    </row>
    <row r="220" spans="2:13">
      <c r="B220" s="619"/>
      <c r="C220" s="619"/>
      <c r="D220" s="620"/>
      <c r="E220" s="619"/>
      <c r="F220" s="619"/>
      <c r="G220" s="620"/>
      <c r="H220" s="619"/>
      <c r="I220" s="619"/>
      <c r="J220" s="620"/>
      <c r="K220" s="619"/>
      <c r="L220" s="619"/>
      <c r="M220" s="613"/>
    </row>
    <row r="221" spans="2:13">
      <c r="B221" s="619"/>
      <c r="C221" s="619"/>
      <c r="D221" s="620"/>
      <c r="E221" s="619"/>
      <c r="F221" s="619"/>
      <c r="G221" s="620"/>
      <c r="H221" s="619"/>
      <c r="I221" s="619"/>
      <c r="J221" s="620"/>
      <c r="K221" s="619"/>
      <c r="L221" s="619"/>
      <c r="M221" s="613"/>
    </row>
    <row r="222" spans="2:13">
      <c r="B222" s="619"/>
      <c r="C222" s="619"/>
      <c r="D222" s="620"/>
      <c r="E222" s="619"/>
      <c r="F222" s="619"/>
      <c r="G222" s="620"/>
      <c r="H222" s="619"/>
      <c r="I222" s="619"/>
      <c r="J222" s="620"/>
      <c r="K222" s="619"/>
      <c r="L222" s="619"/>
      <c r="M222" s="613"/>
    </row>
    <row r="223" spans="2:13">
      <c r="B223" s="619"/>
      <c r="C223" s="619"/>
      <c r="D223" s="620"/>
      <c r="E223" s="619"/>
      <c r="F223" s="619"/>
      <c r="G223" s="620"/>
      <c r="H223" s="619"/>
      <c r="I223" s="619"/>
      <c r="J223" s="620"/>
      <c r="K223" s="619"/>
      <c r="L223" s="619"/>
      <c r="M223" s="613"/>
    </row>
    <row r="224" spans="2:13">
      <c r="B224" s="619"/>
      <c r="C224" s="619"/>
      <c r="D224" s="620"/>
      <c r="E224" s="619"/>
      <c r="F224" s="619"/>
      <c r="G224" s="620"/>
      <c r="H224" s="619"/>
      <c r="I224" s="619"/>
      <c r="J224" s="620"/>
      <c r="K224" s="619"/>
      <c r="L224" s="619"/>
      <c r="M224" s="613"/>
    </row>
    <row r="225" spans="2:13">
      <c r="B225" s="619"/>
      <c r="C225" s="619"/>
      <c r="D225" s="620"/>
      <c r="E225" s="619"/>
      <c r="F225" s="619"/>
      <c r="G225" s="620"/>
      <c r="H225" s="619"/>
      <c r="I225" s="619"/>
      <c r="J225" s="620"/>
      <c r="K225" s="619"/>
      <c r="L225" s="619"/>
      <c r="M225" s="613"/>
    </row>
    <row r="226" spans="2:13">
      <c r="B226" s="619"/>
      <c r="C226" s="619"/>
      <c r="D226" s="620"/>
      <c r="E226" s="619"/>
      <c r="F226" s="619"/>
      <c r="G226" s="620"/>
      <c r="H226" s="619"/>
      <c r="I226" s="619"/>
      <c r="J226" s="620"/>
      <c r="K226" s="619"/>
      <c r="L226" s="619"/>
      <c r="M226" s="613"/>
    </row>
    <row r="227" spans="2:13">
      <c r="B227" s="619"/>
      <c r="C227" s="619"/>
      <c r="D227" s="620"/>
      <c r="E227" s="619"/>
      <c r="F227" s="619"/>
      <c r="G227" s="620"/>
      <c r="H227" s="619"/>
      <c r="I227" s="619"/>
      <c r="J227" s="620"/>
      <c r="K227" s="619"/>
      <c r="L227" s="619"/>
      <c r="M227" s="613"/>
    </row>
    <row r="228" spans="2:13">
      <c r="B228" s="619"/>
      <c r="C228" s="619"/>
      <c r="D228" s="620"/>
      <c r="E228" s="619"/>
      <c r="F228" s="619"/>
      <c r="G228" s="620"/>
      <c r="H228" s="619"/>
      <c r="I228" s="619"/>
      <c r="J228" s="620"/>
      <c r="K228" s="619"/>
      <c r="L228" s="619"/>
      <c r="M228" s="613"/>
    </row>
    <row r="229" spans="2:13">
      <c r="B229" s="619"/>
      <c r="C229" s="619"/>
      <c r="D229" s="620"/>
      <c r="E229" s="619"/>
      <c r="F229" s="619"/>
      <c r="G229" s="620"/>
      <c r="H229" s="619"/>
      <c r="I229" s="619"/>
      <c r="J229" s="620"/>
      <c r="K229" s="619"/>
      <c r="L229" s="619"/>
      <c r="M229" s="613"/>
    </row>
    <row r="230" spans="2:13">
      <c r="B230" s="619"/>
      <c r="C230" s="619"/>
      <c r="D230" s="620"/>
      <c r="E230" s="619"/>
      <c r="F230" s="619"/>
      <c r="G230" s="620"/>
      <c r="H230" s="619"/>
      <c r="I230" s="619"/>
      <c r="J230" s="620"/>
      <c r="K230" s="619"/>
      <c r="L230" s="619"/>
      <c r="M230" s="613"/>
    </row>
    <row r="231" spans="2:13">
      <c r="B231" s="619"/>
      <c r="C231" s="619"/>
      <c r="D231" s="620"/>
      <c r="E231" s="619"/>
      <c r="F231" s="619"/>
      <c r="G231" s="620"/>
      <c r="H231" s="619"/>
      <c r="I231" s="619"/>
      <c r="J231" s="620"/>
      <c r="K231" s="619"/>
      <c r="L231" s="619"/>
      <c r="M231" s="613"/>
    </row>
    <row r="232" spans="2:13">
      <c r="B232" s="619"/>
      <c r="C232" s="619"/>
      <c r="D232" s="620"/>
      <c r="E232" s="619"/>
      <c r="F232" s="619"/>
      <c r="G232" s="620"/>
      <c r="H232" s="619"/>
      <c r="I232" s="619"/>
      <c r="J232" s="620"/>
      <c r="K232" s="619"/>
      <c r="L232" s="619"/>
      <c r="M232" s="613"/>
    </row>
    <row r="233" spans="2:13">
      <c r="B233" s="619"/>
      <c r="C233" s="619"/>
      <c r="D233" s="620"/>
      <c r="E233" s="619"/>
      <c r="F233" s="619"/>
      <c r="G233" s="620"/>
      <c r="H233" s="619"/>
      <c r="I233" s="619"/>
      <c r="J233" s="620"/>
      <c r="K233" s="619"/>
      <c r="L233" s="619"/>
      <c r="M233" s="613"/>
    </row>
    <row r="234" spans="2:13">
      <c r="B234" s="619"/>
      <c r="C234" s="619"/>
      <c r="D234" s="620"/>
      <c r="E234" s="619"/>
      <c r="F234" s="619"/>
      <c r="G234" s="620"/>
      <c r="H234" s="619"/>
      <c r="I234" s="619"/>
      <c r="J234" s="620"/>
      <c r="K234" s="619"/>
      <c r="L234" s="619"/>
      <c r="M234" s="613"/>
    </row>
    <row r="235" spans="2:13">
      <c r="B235" s="619"/>
      <c r="C235" s="619"/>
      <c r="D235" s="620"/>
      <c r="E235" s="619"/>
      <c r="F235" s="619"/>
      <c r="G235" s="620"/>
      <c r="H235" s="619"/>
      <c r="I235" s="619"/>
      <c r="J235" s="620"/>
      <c r="K235" s="619"/>
      <c r="L235" s="619"/>
      <c r="M235" s="613"/>
    </row>
    <row r="236" spans="2:13">
      <c r="B236" s="619"/>
      <c r="C236" s="619"/>
      <c r="D236" s="620"/>
      <c r="E236" s="619"/>
      <c r="F236" s="619"/>
      <c r="G236" s="620"/>
      <c r="H236" s="619"/>
      <c r="I236" s="619"/>
      <c r="J236" s="620"/>
      <c r="K236" s="619"/>
      <c r="L236" s="619"/>
      <c r="M236" s="613"/>
    </row>
    <row r="237" spans="2:13">
      <c r="B237" s="619"/>
      <c r="C237" s="619"/>
      <c r="D237" s="620"/>
      <c r="E237" s="619"/>
      <c r="F237" s="619"/>
      <c r="G237" s="620"/>
      <c r="H237" s="619"/>
      <c r="I237" s="619"/>
      <c r="J237" s="620"/>
      <c r="K237" s="619"/>
      <c r="L237" s="619"/>
      <c r="M237" s="613"/>
    </row>
    <row r="238" spans="2:13">
      <c r="B238" s="619"/>
      <c r="C238" s="619"/>
      <c r="D238" s="620"/>
      <c r="E238" s="619"/>
      <c r="F238" s="619"/>
      <c r="G238" s="620"/>
      <c r="H238" s="619"/>
      <c r="I238" s="619"/>
      <c r="J238" s="620"/>
      <c r="K238" s="619"/>
      <c r="L238" s="619"/>
      <c r="M238" s="613"/>
    </row>
    <row r="239" spans="2:13">
      <c r="B239" s="619"/>
      <c r="C239" s="619"/>
      <c r="D239" s="620"/>
      <c r="E239" s="619"/>
      <c r="F239" s="619"/>
      <c r="G239" s="620"/>
      <c r="H239" s="619"/>
      <c r="I239" s="619"/>
      <c r="J239" s="620"/>
      <c r="K239" s="619"/>
      <c r="L239" s="619"/>
      <c r="M239" s="613"/>
    </row>
    <row r="240" spans="2:13">
      <c r="B240" s="619"/>
      <c r="C240" s="619"/>
      <c r="D240" s="620"/>
      <c r="E240" s="619"/>
      <c r="F240" s="619"/>
      <c r="G240" s="620"/>
      <c r="H240" s="619"/>
      <c r="I240" s="619"/>
      <c r="J240" s="620"/>
      <c r="K240" s="619"/>
      <c r="L240" s="619"/>
      <c r="M240" s="613"/>
    </row>
    <row r="241" spans="2:13">
      <c r="B241" s="619"/>
      <c r="C241" s="619"/>
      <c r="D241" s="620"/>
      <c r="E241" s="619"/>
      <c r="F241" s="619"/>
      <c r="G241" s="620"/>
      <c r="H241" s="619"/>
      <c r="I241" s="619"/>
      <c r="J241" s="620"/>
      <c r="K241" s="619"/>
      <c r="L241" s="619"/>
      <c r="M241" s="613"/>
    </row>
    <row r="242" spans="2:13">
      <c r="B242" s="619"/>
      <c r="C242" s="619"/>
      <c r="D242" s="620"/>
      <c r="E242" s="619"/>
      <c r="F242" s="619"/>
      <c r="G242" s="620"/>
      <c r="H242" s="619"/>
      <c r="I242" s="619"/>
      <c r="J242" s="620"/>
      <c r="K242" s="619"/>
      <c r="L242" s="619"/>
      <c r="M242" s="613"/>
    </row>
    <row r="243" spans="2:13">
      <c r="B243" s="619"/>
      <c r="C243" s="619"/>
      <c r="D243" s="620"/>
      <c r="E243" s="619"/>
      <c r="F243" s="619"/>
      <c r="G243" s="620"/>
      <c r="H243" s="619"/>
      <c r="I243" s="619"/>
      <c r="J243" s="620"/>
      <c r="K243" s="619"/>
      <c r="L243" s="619"/>
      <c r="M243" s="613"/>
    </row>
    <row r="244" spans="2:13">
      <c r="B244" s="619"/>
      <c r="C244" s="619"/>
      <c r="D244" s="620"/>
      <c r="E244" s="619"/>
      <c r="F244" s="619"/>
      <c r="G244" s="620"/>
      <c r="H244" s="619"/>
      <c r="I244" s="619"/>
      <c r="J244" s="620"/>
      <c r="K244" s="619"/>
      <c r="L244" s="619"/>
      <c r="M244" s="613"/>
    </row>
    <row r="245" spans="2:13">
      <c r="B245" s="619"/>
      <c r="C245" s="619"/>
      <c r="D245" s="620"/>
      <c r="E245" s="619"/>
      <c r="F245" s="619"/>
      <c r="G245" s="620"/>
      <c r="H245" s="619"/>
      <c r="I245" s="619"/>
      <c r="J245" s="620"/>
      <c r="K245" s="619"/>
      <c r="L245" s="619"/>
      <c r="M245" s="613"/>
    </row>
    <row r="246" spans="2:13">
      <c r="B246" s="619"/>
      <c r="C246" s="619"/>
      <c r="D246" s="620"/>
      <c r="E246" s="619"/>
      <c r="F246" s="619"/>
      <c r="G246" s="620"/>
      <c r="H246" s="619"/>
      <c r="I246" s="619"/>
      <c r="J246" s="620"/>
      <c r="K246" s="619"/>
      <c r="L246" s="619"/>
      <c r="M246" s="613"/>
    </row>
    <row r="247" spans="2:13">
      <c r="B247" s="619"/>
      <c r="C247" s="619"/>
      <c r="D247" s="620"/>
      <c r="E247" s="619"/>
      <c r="F247" s="619"/>
      <c r="G247" s="620"/>
      <c r="H247" s="619"/>
      <c r="I247" s="619"/>
      <c r="J247" s="620"/>
      <c r="K247" s="619"/>
      <c r="L247" s="619"/>
      <c r="M247" s="613"/>
    </row>
    <row r="248" spans="2:13">
      <c r="B248" s="619"/>
      <c r="C248" s="619"/>
      <c r="D248" s="620"/>
      <c r="E248" s="619"/>
      <c r="F248" s="619"/>
      <c r="G248" s="620"/>
      <c r="H248" s="619"/>
      <c r="I248" s="619"/>
      <c r="J248" s="620"/>
      <c r="K248" s="619"/>
      <c r="L248" s="619"/>
      <c r="M248" s="613"/>
    </row>
    <row r="249" spans="2:13">
      <c r="B249" s="619"/>
      <c r="C249" s="619"/>
      <c r="D249" s="620"/>
      <c r="E249" s="619"/>
      <c r="F249" s="619"/>
      <c r="G249" s="620"/>
      <c r="H249" s="619"/>
      <c r="I249" s="619"/>
      <c r="J249" s="620"/>
      <c r="K249" s="619"/>
      <c r="L249" s="619"/>
      <c r="M249" s="613"/>
    </row>
    <row r="250" spans="2:13">
      <c r="B250" s="619"/>
      <c r="C250" s="619"/>
      <c r="D250" s="620"/>
      <c r="E250" s="619"/>
      <c r="F250" s="619"/>
      <c r="G250" s="620"/>
      <c r="H250" s="619"/>
      <c r="I250" s="619"/>
      <c r="J250" s="620"/>
      <c r="K250" s="619"/>
      <c r="L250" s="619"/>
      <c r="M250" s="613"/>
    </row>
    <row r="251" spans="2:13">
      <c r="B251" s="619"/>
      <c r="C251" s="619"/>
      <c r="D251" s="620"/>
      <c r="E251" s="619"/>
      <c r="F251" s="619"/>
      <c r="G251" s="620"/>
      <c r="H251" s="619"/>
      <c r="I251" s="619"/>
      <c r="J251" s="620"/>
      <c r="K251" s="619"/>
      <c r="L251" s="619"/>
      <c r="M251" s="613"/>
    </row>
    <row r="252" spans="2:13">
      <c r="B252" s="619"/>
      <c r="C252" s="619"/>
      <c r="D252" s="620"/>
      <c r="E252" s="619"/>
      <c r="F252" s="619"/>
      <c r="G252" s="620"/>
      <c r="H252" s="619"/>
      <c r="I252" s="619"/>
      <c r="J252" s="620"/>
      <c r="K252" s="619"/>
      <c r="L252" s="619"/>
      <c r="M252" s="613"/>
    </row>
    <row r="253" spans="2:13">
      <c r="B253" s="619"/>
      <c r="C253" s="619"/>
      <c r="D253" s="620"/>
      <c r="E253" s="619"/>
      <c r="F253" s="619"/>
      <c r="G253" s="620"/>
      <c r="H253" s="619"/>
      <c r="I253" s="619"/>
      <c r="J253" s="620"/>
      <c r="K253" s="619"/>
      <c r="L253" s="619"/>
      <c r="M253" s="613"/>
    </row>
    <row r="254" spans="2:13">
      <c r="B254" s="619"/>
      <c r="C254" s="619"/>
      <c r="D254" s="620"/>
      <c r="E254" s="619"/>
      <c r="F254" s="619"/>
      <c r="G254" s="620"/>
      <c r="H254" s="619"/>
      <c r="I254" s="619"/>
      <c r="J254" s="620"/>
      <c r="K254" s="619"/>
      <c r="L254" s="619"/>
      <c r="M254" s="613"/>
    </row>
    <row r="255" spans="2:13">
      <c r="B255" s="619"/>
      <c r="C255" s="619"/>
      <c r="D255" s="620"/>
      <c r="E255" s="619"/>
      <c r="F255" s="619"/>
      <c r="G255" s="620"/>
      <c r="H255" s="619"/>
      <c r="I255" s="619"/>
      <c r="J255" s="620"/>
      <c r="K255" s="619"/>
      <c r="L255" s="619"/>
      <c r="M255" s="613"/>
    </row>
    <row r="256" spans="2:13">
      <c r="B256" s="619"/>
      <c r="C256" s="619"/>
      <c r="D256" s="620"/>
      <c r="E256" s="619"/>
      <c r="F256" s="619"/>
      <c r="G256" s="620"/>
      <c r="H256" s="619"/>
      <c r="I256" s="619"/>
      <c r="J256" s="620"/>
      <c r="K256" s="619"/>
      <c r="L256" s="619"/>
      <c r="M256" s="613"/>
    </row>
    <row r="257" spans="2:13">
      <c r="B257" s="619"/>
      <c r="C257" s="619"/>
      <c r="D257" s="620"/>
      <c r="E257" s="619"/>
      <c r="F257" s="619"/>
      <c r="G257" s="620"/>
      <c r="H257" s="619"/>
      <c r="I257" s="619"/>
      <c r="J257" s="620"/>
      <c r="K257" s="619"/>
      <c r="L257" s="619"/>
      <c r="M257" s="613"/>
    </row>
    <row r="258" spans="2:13">
      <c r="B258" s="619"/>
      <c r="C258" s="619"/>
      <c r="D258" s="620"/>
      <c r="E258" s="619"/>
      <c r="F258" s="619"/>
      <c r="G258" s="620"/>
      <c r="H258" s="619"/>
      <c r="I258" s="619"/>
      <c r="J258" s="620"/>
      <c r="K258" s="619"/>
      <c r="L258" s="619"/>
      <c r="M258" s="613"/>
    </row>
    <row r="259" spans="2:13">
      <c r="B259" s="619"/>
      <c r="C259" s="619"/>
      <c r="D259" s="620"/>
      <c r="E259" s="619"/>
      <c r="F259" s="619"/>
      <c r="G259" s="620"/>
      <c r="H259" s="619"/>
      <c r="I259" s="619"/>
      <c r="J259" s="620"/>
      <c r="K259" s="619"/>
      <c r="L259" s="619"/>
      <c r="M259" s="613"/>
    </row>
    <row r="260" spans="2:13">
      <c r="B260" s="619"/>
      <c r="C260" s="619"/>
      <c r="D260" s="620"/>
      <c r="E260" s="619"/>
      <c r="F260" s="619"/>
      <c r="G260" s="620"/>
      <c r="H260" s="619"/>
      <c r="I260" s="619"/>
      <c r="J260" s="620"/>
      <c r="K260" s="619"/>
      <c r="L260" s="619"/>
      <c r="M260" s="613"/>
    </row>
    <row r="261" spans="2:13">
      <c r="B261" s="619"/>
      <c r="C261" s="619"/>
      <c r="D261" s="620"/>
      <c r="E261" s="619"/>
      <c r="F261" s="619"/>
      <c r="G261" s="620"/>
      <c r="H261" s="619"/>
      <c r="I261" s="619"/>
      <c r="J261" s="620"/>
      <c r="K261" s="619"/>
      <c r="L261" s="619"/>
      <c r="M261" s="613"/>
    </row>
    <row r="262" spans="2:13">
      <c r="B262" s="619"/>
      <c r="C262" s="619"/>
      <c r="D262" s="620"/>
      <c r="E262" s="619"/>
      <c r="F262" s="619"/>
      <c r="G262" s="620"/>
      <c r="H262" s="619"/>
      <c r="I262" s="619"/>
      <c r="J262" s="620"/>
      <c r="K262" s="619"/>
      <c r="L262" s="619"/>
      <c r="M262" s="613"/>
    </row>
    <row r="263" spans="2:13">
      <c r="B263" s="619"/>
      <c r="C263" s="619"/>
      <c r="D263" s="620"/>
      <c r="E263" s="619"/>
      <c r="F263" s="619"/>
      <c r="G263" s="620"/>
      <c r="H263" s="619"/>
      <c r="I263" s="619"/>
      <c r="J263" s="620"/>
      <c r="K263" s="619"/>
      <c r="L263" s="619"/>
      <c r="M263" s="613"/>
    </row>
    <row r="264" spans="2:13">
      <c r="B264" s="619"/>
      <c r="C264" s="619"/>
      <c r="D264" s="620"/>
      <c r="E264" s="619"/>
      <c r="F264" s="619"/>
      <c r="G264" s="620"/>
      <c r="H264" s="619"/>
      <c r="I264" s="619"/>
      <c r="J264" s="620"/>
      <c r="K264" s="619"/>
      <c r="L264" s="619"/>
      <c r="M264" s="613"/>
    </row>
    <row r="265" spans="2:13">
      <c r="B265" s="619"/>
      <c r="C265" s="619"/>
      <c r="D265" s="620"/>
      <c r="E265" s="619"/>
      <c r="F265" s="619"/>
      <c r="G265" s="620"/>
      <c r="H265" s="619"/>
      <c r="I265" s="619"/>
      <c r="J265" s="620"/>
      <c r="K265" s="619"/>
      <c r="L265" s="619"/>
      <c r="M265" s="613"/>
    </row>
    <row r="266" spans="2:13">
      <c r="B266" s="619"/>
      <c r="C266" s="619"/>
      <c r="D266" s="620"/>
      <c r="E266" s="619"/>
      <c r="F266" s="619"/>
      <c r="G266" s="620"/>
      <c r="H266" s="619"/>
      <c r="I266" s="619"/>
      <c r="J266" s="620"/>
      <c r="K266" s="619"/>
      <c r="L266" s="619"/>
      <c r="M266" s="613"/>
    </row>
    <row r="267" spans="2:13">
      <c r="B267" s="619"/>
      <c r="C267" s="619"/>
      <c r="D267" s="620"/>
      <c r="E267" s="619"/>
      <c r="F267" s="619"/>
      <c r="G267" s="620"/>
      <c r="H267" s="619"/>
      <c r="I267" s="619"/>
      <c r="J267" s="620"/>
      <c r="K267" s="619"/>
      <c r="L267" s="619"/>
      <c r="M267" s="613"/>
    </row>
    <row r="268" spans="2:13">
      <c r="B268" s="619"/>
      <c r="C268" s="619"/>
      <c r="D268" s="620"/>
      <c r="E268" s="619"/>
      <c r="F268" s="619"/>
      <c r="G268" s="620"/>
      <c r="H268" s="619"/>
      <c r="I268" s="619"/>
      <c r="J268" s="620"/>
      <c r="K268" s="619"/>
      <c r="L268" s="619"/>
      <c r="M268" s="613"/>
    </row>
    <row r="269" spans="2:13">
      <c r="B269" s="619"/>
      <c r="C269" s="619"/>
      <c r="D269" s="620"/>
      <c r="E269" s="619"/>
      <c r="F269" s="619"/>
      <c r="G269" s="620"/>
      <c r="H269" s="619"/>
      <c r="I269" s="619"/>
      <c r="J269" s="620"/>
      <c r="K269" s="619"/>
      <c r="L269" s="619"/>
      <c r="M269" s="613"/>
    </row>
    <row r="270" spans="2:13">
      <c r="B270" s="619"/>
      <c r="C270" s="619"/>
      <c r="D270" s="620"/>
      <c r="E270" s="619"/>
      <c r="F270" s="619"/>
      <c r="G270" s="620"/>
      <c r="H270" s="619"/>
      <c r="I270" s="619"/>
      <c r="J270" s="620"/>
      <c r="K270" s="619"/>
      <c r="L270" s="619"/>
      <c r="M270" s="613"/>
    </row>
    <row r="271" spans="2:13">
      <c r="B271" s="619"/>
      <c r="C271" s="619"/>
      <c r="D271" s="620"/>
      <c r="E271" s="619"/>
      <c r="F271" s="619"/>
      <c r="G271" s="620"/>
      <c r="H271" s="619"/>
      <c r="I271" s="619"/>
      <c r="J271" s="620"/>
      <c r="K271" s="619"/>
      <c r="L271" s="619"/>
      <c r="M271" s="613"/>
    </row>
    <row r="272" spans="2:13">
      <c r="B272" s="619"/>
      <c r="C272" s="619"/>
      <c r="D272" s="620"/>
      <c r="E272" s="619"/>
      <c r="F272" s="619"/>
      <c r="G272" s="620"/>
      <c r="H272" s="619"/>
      <c r="I272" s="619"/>
      <c r="J272" s="620"/>
      <c r="K272" s="619"/>
      <c r="L272" s="619"/>
      <c r="M272" s="613"/>
    </row>
    <row r="273" spans="2:13">
      <c r="B273" s="619"/>
      <c r="C273" s="619"/>
      <c r="D273" s="620"/>
      <c r="E273" s="619"/>
      <c r="F273" s="619"/>
      <c r="G273" s="620"/>
      <c r="H273" s="619"/>
      <c r="I273" s="619"/>
      <c r="J273" s="620"/>
      <c r="K273" s="619"/>
      <c r="L273" s="619"/>
      <c r="M273" s="613"/>
    </row>
    <row r="274" spans="2:13">
      <c r="B274" s="619"/>
      <c r="C274" s="619"/>
      <c r="D274" s="620"/>
      <c r="E274" s="619"/>
      <c r="F274" s="619"/>
      <c r="G274" s="620"/>
      <c r="H274" s="619"/>
      <c r="I274" s="619"/>
      <c r="J274" s="620"/>
      <c r="K274" s="619"/>
      <c r="L274" s="619"/>
      <c r="M274" s="613"/>
    </row>
    <row r="275" spans="2:13">
      <c r="B275" s="619"/>
      <c r="C275" s="619"/>
      <c r="D275" s="620"/>
      <c r="E275" s="619"/>
      <c r="F275" s="619"/>
      <c r="G275" s="620"/>
      <c r="H275" s="619"/>
      <c r="I275" s="619"/>
      <c r="J275" s="620"/>
      <c r="K275" s="619"/>
      <c r="L275" s="619"/>
      <c r="M275" s="613"/>
    </row>
    <row r="276" spans="2:13">
      <c r="B276" s="619"/>
      <c r="C276" s="619"/>
      <c r="D276" s="620"/>
      <c r="E276" s="619"/>
      <c r="F276" s="619"/>
      <c r="G276" s="620"/>
      <c r="H276" s="619"/>
      <c r="I276" s="619"/>
      <c r="J276" s="620"/>
      <c r="K276" s="619"/>
      <c r="L276" s="619"/>
      <c r="M276" s="613"/>
    </row>
    <row r="277" spans="2:13">
      <c r="B277" s="619"/>
      <c r="C277" s="619"/>
      <c r="D277" s="620"/>
      <c r="E277" s="619"/>
      <c r="F277" s="619"/>
      <c r="G277" s="620"/>
      <c r="H277" s="619"/>
      <c r="I277" s="619"/>
      <c r="J277" s="620"/>
      <c r="K277" s="619"/>
      <c r="L277" s="619"/>
      <c r="M277" s="613"/>
    </row>
    <row r="278" spans="2:13">
      <c r="B278" s="619"/>
      <c r="C278" s="619"/>
      <c r="D278" s="620"/>
      <c r="E278" s="619"/>
      <c r="F278" s="619"/>
      <c r="G278" s="620"/>
      <c r="H278" s="619"/>
      <c r="I278" s="619"/>
      <c r="J278" s="620"/>
      <c r="K278" s="619"/>
      <c r="L278" s="619"/>
      <c r="M278" s="613"/>
    </row>
    <row r="279" spans="2:13">
      <c r="B279" s="619"/>
      <c r="C279" s="619"/>
      <c r="D279" s="620"/>
      <c r="E279" s="619"/>
      <c r="F279" s="619"/>
      <c r="G279" s="620"/>
      <c r="H279" s="619"/>
      <c r="I279" s="619"/>
      <c r="J279" s="620"/>
      <c r="K279" s="619"/>
      <c r="L279" s="619"/>
      <c r="M279" s="613"/>
    </row>
    <row r="280" spans="2:13">
      <c r="B280" s="619"/>
      <c r="C280" s="619"/>
      <c r="D280" s="620"/>
      <c r="E280" s="619"/>
      <c r="F280" s="619"/>
      <c r="G280" s="620"/>
      <c r="H280" s="619"/>
      <c r="I280" s="619"/>
      <c r="J280" s="620"/>
      <c r="K280" s="619"/>
      <c r="L280" s="619"/>
      <c r="M280" s="613"/>
    </row>
    <row r="281" spans="2:13">
      <c r="B281" s="619"/>
      <c r="C281" s="619"/>
      <c r="D281" s="620"/>
      <c r="E281" s="619"/>
      <c r="F281" s="619"/>
      <c r="G281" s="620"/>
      <c r="H281" s="619"/>
      <c r="I281" s="619"/>
      <c r="J281" s="620"/>
      <c r="K281" s="619"/>
      <c r="L281" s="619"/>
      <c r="M281" s="613"/>
    </row>
    <row r="282" spans="2:13">
      <c r="B282" s="619"/>
      <c r="C282" s="619"/>
      <c r="D282" s="620"/>
      <c r="E282" s="619"/>
      <c r="F282" s="619"/>
      <c r="G282" s="620"/>
      <c r="H282" s="619"/>
      <c r="I282" s="619"/>
      <c r="J282" s="620"/>
      <c r="K282" s="619"/>
      <c r="L282" s="619"/>
      <c r="M282" s="613"/>
    </row>
    <row r="283" spans="2:13">
      <c r="B283" s="619"/>
      <c r="C283" s="619"/>
      <c r="D283" s="620"/>
      <c r="E283" s="619"/>
      <c r="F283" s="619"/>
      <c r="G283" s="620"/>
      <c r="H283" s="619"/>
      <c r="I283" s="619"/>
      <c r="J283" s="620"/>
      <c r="K283" s="619"/>
      <c r="L283" s="619"/>
      <c r="M283" s="613"/>
    </row>
    <row r="284" spans="2:13">
      <c r="B284" s="619"/>
      <c r="C284" s="619"/>
      <c r="D284" s="620"/>
      <c r="E284" s="619"/>
      <c r="F284" s="619"/>
      <c r="G284" s="620"/>
      <c r="H284" s="619"/>
      <c r="I284" s="619"/>
      <c r="J284" s="620"/>
      <c r="K284" s="619"/>
      <c r="L284" s="619"/>
      <c r="M284" s="613"/>
    </row>
    <row r="285" spans="2:13">
      <c r="B285" s="619"/>
      <c r="C285" s="619"/>
      <c r="D285" s="620"/>
      <c r="E285" s="619"/>
      <c r="F285" s="619"/>
      <c r="G285" s="620"/>
      <c r="H285" s="619"/>
      <c r="I285" s="619"/>
      <c r="J285" s="620"/>
      <c r="K285" s="619"/>
      <c r="L285" s="619"/>
      <c r="M285" s="613"/>
    </row>
    <row r="286" spans="2:13">
      <c r="B286" s="619"/>
      <c r="C286" s="619"/>
      <c r="D286" s="620"/>
      <c r="E286" s="619"/>
      <c r="F286" s="619"/>
      <c r="G286" s="620"/>
      <c r="H286" s="619"/>
      <c r="I286" s="619"/>
      <c r="J286" s="620"/>
      <c r="K286" s="619"/>
      <c r="L286" s="619"/>
      <c r="M286" s="613"/>
    </row>
    <row r="287" spans="2:13">
      <c r="B287" s="619"/>
      <c r="C287" s="619"/>
      <c r="D287" s="620"/>
      <c r="E287" s="619"/>
      <c r="F287" s="619"/>
      <c r="G287" s="620"/>
      <c r="H287" s="619"/>
      <c r="I287" s="619"/>
      <c r="J287" s="620"/>
      <c r="K287" s="619"/>
      <c r="L287" s="619"/>
      <c r="M287" s="613"/>
    </row>
    <row r="288" spans="2:13">
      <c r="B288" s="619"/>
      <c r="C288" s="619"/>
      <c r="D288" s="620"/>
      <c r="E288" s="619"/>
      <c r="F288" s="619"/>
      <c r="G288" s="620"/>
      <c r="H288" s="619"/>
      <c r="I288" s="619"/>
      <c r="J288" s="620"/>
      <c r="K288" s="619"/>
      <c r="L288" s="619"/>
      <c r="M288" s="613"/>
    </row>
    <row r="289" spans="2:13">
      <c r="B289" s="619"/>
      <c r="C289" s="619"/>
      <c r="D289" s="620"/>
      <c r="E289" s="619"/>
      <c r="F289" s="619"/>
      <c r="G289" s="620"/>
      <c r="H289" s="619"/>
      <c r="I289" s="619"/>
      <c r="J289" s="620"/>
      <c r="K289" s="619"/>
      <c r="L289" s="619"/>
      <c r="M289" s="613"/>
    </row>
    <row r="290" spans="2:13">
      <c r="B290" s="619"/>
      <c r="C290" s="619"/>
      <c r="D290" s="620"/>
      <c r="E290" s="619"/>
      <c r="F290" s="619"/>
      <c r="G290" s="620"/>
      <c r="H290" s="619"/>
      <c r="I290" s="619"/>
      <c r="J290" s="620"/>
      <c r="K290" s="619"/>
      <c r="L290" s="619"/>
      <c r="M290" s="613"/>
    </row>
    <row r="291" spans="2:13">
      <c r="B291" s="619"/>
      <c r="C291" s="619"/>
      <c r="D291" s="620"/>
      <c r="E291" s="619"/>
      <c r="F291" s="619"/>
      <c r="G291" s="620"/>
      <c r="H291" s="619"/>
      <c r="I291" s="619"/>
      <c r="J291" s="620"/>
      <c r="K291" s="619"/>
      <c r="L291" s="619"/>
      <c r="M291" s="613"/>
    </row>
    <row r="292" spans="2:13">
      <c r="B292" s="619"/>
      <c r="C292" s="619"/>
      <c r="D292" s="620"/>
      <c r="E292" s="619"/>
      <c r="F292" s="619"/>
      <c r="G292" s="620"/>
      <c r="H292" s="619"/>
      <c r="I292" s="619"/>
      <c r="J292" s="620"/>
      <c r="K292" s="619"/>
      <c r="L292" s="619"/>
      <c r="M292" s="613"/>
    </row>
    <row r="293" spans="2:13">
      <c r="B293" s="619"/>
      <c r="C293" s="619"/>
      <c r="D293" s="620"/>
      <c r="E293" s="619"/>
      <c r="F293" s="619"/>
      <c r="G293" s="620"/>
      <c r="H293" s="619"/>
      <c r="I293" s="619"/>
      <c r="J293" s="620"/>
      <c r="K293" s="619"/>
      <c r="L293" s="619"/>
      <c r="M293" s="613"/>
    </row>
    <row r="294" spans="2:13">
      <c r="B294" s="619"/>
      <c r="C294" s="619"/>
      <c r="D294" s="620"/>
      <c r="E294" s="619"/>
      <c r="F294" s="619"/>
      <c r="G294" s="620"/>
      <c r="H294" s="619"/>
      <c r="I294" s="619"/>
      <c r="J294" s="620"/>
      <c r="K294" s="619"/>
      <c r="L294" s="619"/>
      <c r="M294" s="613"/>
    </row>
    <row r="295" spans="2:13">
      <c r="B295" s="619"/>
      <c r="C295" s="619"/>
      <c r="D295" s="620"/>
      <c r="E295" s="619"/>
      <c r="F295" s="619"/>
      <c r="G295" s="620"/>
      <c r="H295" s="619"/>
      <c r="I295" s="619"/>
      <c r="J295" s="620"/>
      <c r="K295" s="619"/>
      <c r="L295" s="619"/>
      <c r="M295" s="613"/>
    </row>
    <row r="296" spans="2:13">
      <c r="B296" s="619"/>
      <c r="C296" s="619"/>
      <c r="D296" s="620"/>
      <c r="E296" s="619"/>
      <c r="F296" s="619"/>
      <c r="G296" s="620"/>
      <c r="H296" s="619"/>
      <c r="I296" s="619"/>
      <c r="J296" s="620"/>
      <c r="K296" s="619"/>
      <c r="L296" s="619"/>
      <c r="M296" s="613"/>
    </row>
    <row r="297" spans="2:13">
      <c r="B297" s="619"/>
      <c r="C297" s="619"/>
      <c r="D297" s="620"/>
      <c r="E297" s="619"/>
      <c r="F297" s="619"/>
      <c r="G297" s="620"/>
      <c r="H297" s="619"/>
      <c r="I297" s="619"/>
      <c r="J297" s="620"/>
      <c r="K297" s="619"/>
      <c r="L297" s="619"/>
      <c r="M297" s="613"/>
    </row>
    <row r="298" spans="2:13">
      <c r="B298" s="619"/>
      <c r="C298" s="619"/>
      <c r="D298" s="620"/>
      <c r="E298" s="619"/>
      <c r="F298" s="619"/>
      <c r="G298" s="620"/>
      <c r="H298" s="619"/>
      <c r="I298" s="619"/>
      <c r="J298" s="620"/>
      <c r="K298" s="619"/>
      <c r="L298" s="619"/>
      <c r="M298" s="613"/>
    </row>
    <row r="299" spans="2:13">
      <c r="B299" s="619"/>
      <c r="C299" s="619"/>
      <c r="D299" s="620"/>
      <c r="E299" s="619"/>
      <c r="F299" s="619"/>
      <c r="G299" s="620"/>
      <c r="H299" s="619"/>
      <c r="I299" s="619"/>
      <c r="J299" s="620"/>
      <c r="K299" s="619"/>
      <c r="L299" s="619"/>
      <c r="M299" s="613"/>
    </row>
    <row r="300" spans="2:13">
      <c r="B300" s="619"/>
      <c r="C300" s="619"/>
      <c r="D300" s="620"/>
      <c r="E300" s="619"/>
      <c r="F300" s="619"/>
      <c r="G300" s="620"/>
      <c r="H300" s="619"/>
      <c r="I300" s="619"/>
      <c r="J300" s="620"/>
      <c r="K300" s="619"/>
      <c r="L300" s="619"/>
      <c r="M300" s="613"/>
    </row>
    <row r="301" spans="2:13">
      <c r="B301" s="619"/>
      <c r="C301" s="619"/>
      <c r="D301" s="620"/>
      <c r="E301" s="619"/>
      <c r="F301" s="619"/>
      <c r="G301" s="620"/>
      <c r="H301" s="619"/>
      <c r="I301" s="619"/>
      <c r="J301" s="620"/>
      <c r="K301" s="619"/>
      <c r="L301" s="619"/>
      <c r="M301" s="613"/>
    </row>
    <row r="302" spans="2:13">
      <c r="B302" s="619"/>
      <c r="C302" s="619"/>
      <c r="D302" s="620"/>
      <c r="E302" s="619"/>
      <c r="F302" s="619"/>
      <c r="G302" s="620"/>
      <c r="H302" s="619"/>
      <c r="I302" s="619"/>
      <c r="J302" s="620"/>
      <c r="K302" s="619"/>
      <c r="L302" s="619"/>
      <c r="M302" s="613"/>
    </row>
    <row r="303" spans="2:13">
      <c r="B303" s="619"/>
      <c r="C303" s="619"/>
      <c r="D303" s="620"/>
      <c r="E303" s="619"/>
      <c r="F303" s="619"/>
      <c r="G303" s="620"/>
      <c r="H303" s="619"/>
      <c r="I303" s="619"/>
      <c r="J303" s="620"/>
      <c r="K303" s="619"/>
      <c r="L303" s="619"/>
      <c r="M303" s="613"/>
    </row>
    <row r="304" spans="2:13">
      <c r="B304" s="619"/>
      <c r="C304" s="619"/>
      <c r="D304" s="620"/>
      <c r="E304" s="619"/>
      <c r="F304" s="619"/>
      <c r="G304" s="620"/>
      <c r="H304" s="619"/>
      <c r="I304" s="619"/>
      <c r="J304" s="620"/>
      <c r="K304" s="619"/>
      <c r="L304" s="619"/>
      <c r="M304" s="613"/>
    </row>
    <row r="305" spans="2:13">
      <c r="B305" s="619"/>
      <c r="C305" s="619"/>
      <c r="D305" s="620"/>
      <c r="E305" s="619"/>
      <c r="F305" s="619"/>
      <c r="G305" s="620"/>
      <c r="H305" s="619"/>
      <c r="I305" s="619"/>
      <c r="J305" s="620"/>
      <c r="K305" s="619"/>
      <c r="L305" s="619"/>
      <c r="M305" s="613"/>
    </row>
    <row r="306" spans="2:13">
      <c r="B306" s="619"/>
      <c r="C306" s="619"/>
      <c r="D306" s="620"/>
      <c r="E306" s="619"/>
      <c r="F306" s="619"/>
      <c r="G306" s="620"/>
      <c r="H306" s="619"/>
      <c r="I306" s="619"/>
      <c r="J306" s="620"/>
      <c r="K306" s="619"/>
      <c r="L306" s="619"/>
      <c r="M306" s="613"/>
    </row>
    <row r="307" spans="2:13">
      <c r="B307" s="619"/>
      <c r="C307" s="619"/>
      <c r="D307" s="620"/>
      <c r="E307" s="619"/>
      <c r="F307" s="619"/>
      <c r="G307" s="620"/>
      <c r="H307" s="619"/>
      <c r="I307" s="619"/>
      <c r="J307" s="620"/>
      <c r="K307" s="619"/>
      <c r="L307" s="619"/>
      <c r="M307" s="613"/>
    </row>
    <row r="308" spans="2:13">
      <c r="B308" s="619"/>
      <c r="C308" s="619"/>
      <c r="D308" s="620"/>
      <c r="E308" s="619"/>
      <c r="F308" s="619"/>
      <c r="G308" s="620"/>
      <c r="H308" s="619"/>
      <c r="I308" s="619"/>
      <c r="J308" s="620"/>
      <c r="K308" s="619"/>
      <c r="L308" s="619"/>
      <c r="M308" s="613"/>
    </row>
    <row r="309" spans="2:13">
      <c r="B309" s="619"/>
      <c r="C309" s="619"/>
      <c r="D309" s="620"/>
      <c r="E309" s="619"/>
      <c r="F309" s="619"/>
      <c r="G309" s="620"/>
      <c r="H309" s="619"/>
      <c r="I309" s="619"/>
      <c r="J309" s="620"/>
      <c r="K309" s="619"/>
      <c r="L309" s="619"/>
      <c r="M309" s="613"/>
    </row>
    <row r="310" spans="2:13">
      <c r="B310" s="619"/>
      <c r="C310" s="619"/>
      <c r="D310" s="620"/>
      <c r="E310" s="619"/>
      <c r="F310" s="619"/>
      <c r="G310" s="620"/>
      <c r="H310" s="619"/>
      <c r="I310" s="619"/>
      <c r="J310" s="620"/>
      <c r="K310" s="619"/>
      <c r="L310" s="619"/>
      <c r="M310" s="613"/>
    </row>
    <row r="311" spans="2:13">
      <c r="B311" s="619"/>
      <c r="C311" s="619"/>
      <c r="D311" s="620"/>
      <c r="E311" s="619"/>
      <c r="F311" s="619"/>
      <c r="G311" s="620"/>
      <c r="H311" s="619"/>
      <c r="I311" s="619"/>
      <c r="J311" s="620"/>
      <c r="K311" s="619"/>
      <c r="L311" s="619"/>
      <c r="M311" s="613"/>
    </row>
    <row r="312" spans="2:13">
      <c r="B312" s="619"/>
      <c r="C312" s="619"/>
      <c r="D312" s="620"/>
      <c r="E312" s="619"/>
      <c r="F312" s="619"/>
      <c r="G312" s="620"/>
      <c r="H312" s="619"/>
      <c r="I312" s="619"/>
      <c r="J312" s="620"/>
      <c r="K312" s="619"/>
      <c r="L312" s="619"/>
      <c r="M312" s="613"/>
    </row>
    <row r="313" spans="2:13">
      <c r="B313" s="619"/>
      <c r="C313" s="619"/>
      <c r="D313" s="620"/>
      <c r="E313" s="619"/>
      <c r="F313" s="619"/>
      <c r="G313" s="620"/>
      <c r="H313" s="619"/>
      <c r="I313" s="619"/>
      <c r="J313" s="620"/>
      <c r="K313" s="619"/>
      <c r="L313" s="619"/>
      <c r="M313" s="613"/>
    </row>
    <row r="314" spans="2:13">
      <c r="B314" s="619"/>
      <c r="C314" s="619"/>
      <c r="D314" s="620"/>
      <c r="E314" s="619"/>
      <c r="F314" s="619"/>
      <c r="G314" s="620"/>
      <c r="H314" s="619"/>
      <c r="I314" s="619"/>
      <c r="J314" s="620"/>
      <c r="K314" s="619"/>
      <c r="L314" s="619"/>
      <c r="M314" s="613"/>
    </row>
    <row r="315" spans="2:13">
      <c r="B315" s="619"/>
      <c r="C315" s="619"/>
      <c r="D315" s="620"/>
      <c r="E315" s="619"/>
      <c r="F315" s="619"/>
      <c r="G315" s="620"/>
      <c r="H315" s="619"/>
      <c r="I315" s="619"/>
      <c r="J315" s="620"/>
      <c r="K315" s="619"/>
      <c r="L315" s="619"/>
      <c r="M315" s="613"/>
    </row>
    <row r="316" spans="2:13">
      <c r="B316" s="619"/>
      <c r="C316" s="619"/>
      <c r="D316" s="620"/>
      <c r="E316" s="619"/>
      <c r="F316" s="619"/>
      <c r="G316" s="620"/>
      <c r="H316" s="619"/>
      <c r="I316" s="619"/>
      <c r="J316" s="620"/>
      <c r="K316" s="619"/>
      <c r="L316" s="619"/>
      <c r="M316" s="613"/>
    </row>
    <row r="317" spans="2:13">
      <c r="B317" s="619"/>
      <c r="C317" s="619"/>
      <c r="D317" s="620"/>
      <c r="E317" s="619"/>
      <c r="F317" s="619"/>
      <c r="G317" s="620"/>
      <c r="H317" s="619"/>
      <c r="I317" s="619"/>
      <c r="J317" s="620"/>
      <c r="K317" s="619"/>
      <c r="L317" s="619"/>
      <c r="M317" s="613"/>
    </row>
    <row r="318" spans="2:13">
      <c r="B318" s="619"/>
      <c r="C318" s="619"/>
      <c r="D318" s="620"/>
      <c r="E318" s="619"/>
      <c r="F318" s="619"/>
      <c r="G318" s="620"/>
      <c r="H318" s="619"/>
      <c r="I318" s="619"/>
      <c r="J318" s="620"/>
      <c r="K318" s="619"/>
      <c r="L318" s="619"/>
      <c r="M318" s="613"/>
    </row>
    <row r="319" spans="2:13">
      <c r="B319" s="619"/>
      <c r="C319" s="619"/>
      <c r="D319" s="620"/>
      <c r="E319" s="619"/>
      <c r="F319" s="619"/>
      <c r="G319" s="620"/>
      <c r="H319" s="619"/>
      <c r="I319" s="619"/>
      <c r="J319" s="620"/>
      <c r="K319" s="619"/>
      <c r="L319" s="619"/>
      <c r="M319" s="613"/>
    </row>
    <row r="320" spans="2:13">
      <c r="B320" s="619"/>
      <c r="C320" s="619"/>
      <c r="D320" s="620"/>
      <c r="E320" s="619"/>
      <c r="F320" s="619"/>
      <c r="G320" s="620"/>
      <c r="H320" s="619"/>
      <c r="I320" s="619"/>
      <c r="J320" s="620"/>
      <c r="K320" s="619"/>
      <c r="L320" s="619"/>
      <c r="M320" s="613"/>
    </row>
    <row r="321" spans="2:13">
      <c r="B321" s="619"/>
      <c r="C321" s="619"/>
      <c r="D321" s="620"/>
      <c r="E321" s="619"/>
      <c r="F321" s="619"/>
      <c r="G321" s="620"/>
      <c r="H321" s="619"/>
      <c r="I321" s="619"/>
      <c r="J321" s="620"/>
      <c r="K321" s="619"/>
      <c r="L321" s="619"/>
      <c r="M321" s="613"/>
    </row>
    <row r="322" spans="2:13">
      <c r="B322" s="619"/>
      <c r="C322" s="619"/>
      <c r="D322" s="620"/>
      <c r="E322" s="619"/>
      <c r="F322" s="619"/>
      <c r="G322" s="620"/>
      <c r="H322" s="619"/>
      <c r="I322" s="619"/>
      <c r="J322" s="620"/>
      <c r="K322" s="619"/>
      <c r="L322" s="619"/>
      <c r="M322" s="613"/>
    </row>
    <row r="323" spans="2:13">
      <c r="B323" s="619"/>
      <c r="C323" s="619"/>
      <c r="D323" s="620"/>
      <c r="E323" s="619"/>
      <c r="F323" s="619"/>
      <c r="G323" s="620"/>
      <c r="H323" s="619"/>
      <c r="I323" s="619"/>
      <c r="J323" s="620"/>
      <c r="K323" s="619"/>
      <c r="L323" s="619"/>
      <c r="M323" s="613"/>
    </row>
    <row r="324" spans="2:13">
      <c r="B324" s="619"/>
      <c r="C324" s="619"/>
      <c r="D324" s="620"/>
      <c r="E324" s="619"/>
      <c r="F324" s="619"/>
      <c r="G324" s="620"/>
      <c r="H324" s="619"/>
      <c r="I324" s="619"/>
      <c r="J324" s="620"/>
      <c r="K324" s="619"/>
      <c r="L324" s="619"/>
      <c r="M324" s="613"/>
    </row>
    <row r="325" spans="2:13">
      <c r="B325" s="619"/>
      <c r="C325" s="619"/>
      <c r="D325" s="620"/>
      <c r="E325" s="619"/>
      <c r="F325" s="619"/>
      <c r="G325" s="620"/>
      <c r="H325" s="619"/>
      <c r="I325" s="619"/>
      <c r="J325" s="620"/>
      <c r="K325" s="619"/>
      <c r="L325" s="619"/>
      <c r="M325" s="613"/>
    </row>
    <row r="326" spans="2:13">
      <c r="B326" s="619"/>
      <c r="C326" s="619"/>
      <c r="D326" s="620"/>
      <c r="E326" s="619"/>
      <c r="F326" s="619"/>
      <c r="G326" s="620"/>
      <c r="H326" s="619"/>
      <c r="I326" s="619"/>
      <c r="J326" s="620"/>
      <c r="K326" s="619"/>
      <c r="L326" s="619"/>
      <c r="M326" s="613"/>
    </row>
    <row r="327" spans="2:13">
      <c r="B327" s="619"/>
      <c r="C327" s="619"/>
      <c r="D327" s="620"/>
      <c r="E327" s="619"/>
      <c r="F327" s="619"/>
      <c r="G327" s="620"/>
      <c r="H327" s="619"/>
      <c r="I327" s="619"/>
      <c r="J327" s="620"/>
      <c r="K327" s="619"/>
      <c r="L327" s="619"/>
      <c r="M327" s="613"/>
    </row>
    <row r="328" spans="2:13">
      <c r="B328" s="619"/>
      <c r="C328" s="619"/>
      <c r="D328" s="620"/>
      <c r="E328" s="619"/>
      <c r="F328" s="619"/>
      <c r="G328" s="620"/>
      <c r="H328" s="619"/>
      <c r="I328" s="619"/>
      <c r="J328" s="620"/>
      <c r="K328" s="619"/>
      <c r="L328" s="619"/>
      <c r="M328" s="613"/>
    </row>
    <row r="329" spans="2:13">
      <c r="B329" s="619"/>
      <c r="C329" s="619"/>
      <c r="D329" s="620"/>
      <c r="E329" s="619"/>
      <c r="F329" s="619"/>
      <c r="G329" s="620"/>
      <c r="H329" s="619"/>
      <c r="I329" s="619"/>
      <c r="J329" s="620"/>
      <c r="K329" s="619"/>
      <c r="L329" s="619"/>
      <c r="M329" s="613"/>
    </row>
    <row r="330" spans="2:13">
      <c r="B330" s="619"/>
      <c r="C330" s="619"/>
      <c r="D330" s="620"/>
      <c r="E330" s="619"/>
      <c r="F330" s="619"/>
      <c r="G330" s="620"/>
      <c r="H330" s="619"/>
      <c r="I330" s="619"/>
      <c r="J330" s="620"/>
      <c r="K330" s="619"/>
      <c r="L330" s="619"/>
      <c r="M330" s="613"/>
    </row>
    <row r="331" spans="2:13">
      <c r="B331" s="619"/>
      <c r="C331" s="619"/>
      <c r="D331" s="620"/>
      <c r="E331" s="619"/>
      <c r="F331" s="619"/>
      <c r="G331" s="620"/>
      <c r="H331" s="619"/>
      <c r="I331" s="619"/>
      <c r="J331" s="620"/>
      <c r="K331" s="619"/>
      <c r="L331" s="619"/>
      <c r="M331" s="613"/>
    </row>
    <row r="332" spans="2:13">
      <c r="B332" s="619"/>
      <c r="C332" s="619"/>
      <c r="D332" s="620"/>
      <c r="E332" s="619"/>
      <c r="F332" s="619"/>
      <c r="G332" s="620"/>
      <c r="H332" s="619"/>
      <c r="I332" s="619"/>
      <c r="J332" s="620"/>
      <c r="K332" s="619"/>
      <c r="L332" s="619"/>
      <c r="M332" s="613"/>
    </row>
    <row r="333" spans="2:13">
      <c r="B333" s="619"/>
      <c r="C333" s="619"/>
      <c r="D333" s="620"/>
      <c r="E333" s="619"/>
      <c r="F333" s="619"/>
      <c r="G333" s="620"/>
      <c r="H333" s="619"/>
      <c r="I333" s="619"/>
      <c r="J333" s="620"/>
      <c r="K333" s="619"/>
      <c r="L333" s="619"/>
      <c r="M333" s="613"/>
    </row>
    <row r="334" spans="2:13">
      <c r="B334" s="619"/>
      <c r="C334" s="619"/>
      <c r="D334" s="620"/>
      <c r="E334" s="619"/>
      <c r="F334" s="619"/>
      <c r="G334" s="620"/>
      <c r="H334" s="619"/>
      <c r="I334" s="619"/>
      <c r="J334" s="620"/>
      <c r="K334" s="619"/>
      <c r="L334" s="619"/>
      <c r="M334" s="613"/>
    </row>
    <row r="335" spans="2:13">
      <c r="B335" s="619"/>
      <c r="C335" s="619"/>
      <c r="D335" s="620"/>
      <c r="E335" s="619"/>
      <c r="F335" s="619"/>
      <c r="G335" s="620"/>
      <c r="H335" s="619"/>
      <c r="I335" s="619"/>
      <c r="J335" s="620"/>
      <c r="K335" s="619"/>
      <c r="L335" s="619"/>
      <c r="M335" s="613"/>
    </row>
    <row r="336" spans="2:13">
      <c r="B336" s="619"/>
      <c r="C336" s="619"/>
      <c r="D336" s="620"/>
      <c r="E336" s="619"/>
      <c r="F336" s="619"/>
      <c r="G336" s="620"/>
      <c r="H336" s="619"/>
      <c r="I336" s="619"/>
      <c r="J336" s="620"/>
      <c r="K336" s="619"/>
      <c r="L336" s="619"/>
      <c r="M336" s="613"/>
    </row>
    <row r="337" spans="2:13">
      <c r="B337" s="619"/>
      <c r="C337" s="619"/>
      <c r="D337" s="620"/>
      <c r="E337" s="619"/>
      <c r="F337" s="619"/>
      <c r="G337" s="620"/>
      <c r="H337" s="619"/>
      <c r="I337" s="619"/>
      <c r="J337" s="620"/>
      <c r="K337" s="619"/>
      <c r="L337" s="619"/>
      <c r="M337" s="613"/>
    </row>
    <row r="338" spans="2:13">
      <c r="B338" s="619"/>
      <c r="C338" s="619"/>
      <c r="D338" s="620"/>
      <c r="E338" s="619"/>
      <c r="F338" s="619"/>
      <c r="G338" s="620"/>
      <c r="H338" s="619"/>
      <c r="I338" s="619"/>
      <c r="J338" s="620"/>
      <c r="K338" s="619"/>
      <c r="L338" s="619"/>
      <c r="M338" s="613"/>
    </row>
    <row r="339" spans="2:13">
      <c r="B339" s="619"/>
      <c r="C339" s="619"/>
      <c r="D339" s="620"/>
      <c r="E339" s="619"/>
      <c r="F339" s="619"/>
      <c r="G339" s="620"/>
      <c r="H339" s="619"/>
      <c r="I339" s="619"/>
      <c r="J339" s="620"/>
      <c r="K339" s="619"/>
      <c r="L339" s="619"/>
      <c r="M339" s="613"/>
    </row>
    <row r="340" spans="2:13">
      <c r="B340" s="619"/>
      <c r="C340" s="619"/>
      <c r="D340" s="620"/>
      <c r="E340" s="619"/>
      <c r="F340" s="619"/>
      <c r="G340" s="620"/>
      <c r="H340" s="619"/>
      <c r="I340" s="619"/>
      <c r="J340" s="620"/>
      <c r="K340" s="619"/>
      <c r="L340" s="619"/>
      <c r="M340" s="613"/>
    </row>
    <row r="341" spans="2:13">
      <c r="B341" s="619"/>
      <c r="C341" s="619"/>
      <c r="D341" s="620"/>
      <c r="E341" s="619"/>
      <c r="F341" s="619"/>
      <c r="G341" s="620"/>
      <c r="H341" s="619"/>
      <c r="I341" s="619"/>
      <c r="J341" s="620"/>
      <c r="K341" s="619"/>
      <c r="L341" s="619"/>
      <c r="M341" s="613"/>
    </row>
    <row r="342" spans="2:13">
      <c r="B342" s="619"/>
      <c r="C342" s="619"/>
      <c r="D342" s="620"/>
      <c r="E342" s="619"/>
      <c r="F342" s="619"/>
      <c r="G342" s="620"/>
      <c r="H342" s="619"/>
      <c r="I342" s="619"/>
      <c r="J342" s="620"/>
      <c r="K342" s="619"/>
      <c r="L342" s="619"/>
      <c r="M342" s="613"/>
    </row>
    <row r="343" spans="2:13">
      <c r="B343" s="619"/>
      <c r="C343" s="619"/>
      <c r="D343" s="620"/>
      <c r="E343" s="619"/>
      <c r="F343" s="619"/>
      <c r="G343" s="620"/>
      <c r="H343" s="619"/>
      <c r="I343" s="619"/>
      <c r="J343" s="620"/>
      <c r="K343" s="619"/>
      <c r="L343" s="619"/>
      <c r="M343" s="613"/>
    </row>
    <row r="344" spans="2:13">
      <c r="B344" s="619"/>
      <c r="C344" s="619"/>
      <c r="D344" s="620"/>
      <c r="E344" s="619"/>
      <c r="F344" s="619"/>
      <c r="G344" s="620"/>
      <c r="H344" s="619"/>
      <c r="I344" s="619"/>
      <c r="J344" s="620"/>
      <c r="K344" s="619"/>
      <c r="L344" s="619"/>
      <c r="M344" s="613"/>
    </row>
    <row r="345" spans="2:13">
      <c r="B345" s="619"/>
      <c r="C345" s="619"/>
      <c r="D345" s="620"/>
      <c r="E345" s="619"/>
      <c r="F345" s="619"/>
      <c r="G345" s="620"/>
      <c r="H345" s="619"/>
      <c r="I345" s="619"/>
      <c r="J345" s="620"/>
      <c r="K345" s="619"/>
      <c r="L345" s="619"/>
      <c r="M345" s="613"/>
    </row>
    <row r="346" spans="2:13">
      <c r="B346" s="619"/>
      <c r="C346" s="619"/>
      <c r="D346" s="620"/>
      <c r="E346" s="619"/>
      <c r="F346" s="619"/>
      <c r="G346" s="620"/>
      <c r="H346" s="619"/>
      <c r="I346" s="619"/>
      <c r="J346" s="620"/>
      <c r="K346" s="619"/>
      <c r="L346" s="619"/>
      <c r="M346" s="613"/>
    </row>
    <row r="347" spans="2:13">
      <c r="B347" s="619"/>
      <c r="C347" s="619"/>
      <c r="D347" s="620"/>
      <c r="E347" s="619"/>
      <c r="F347" s="619"/>
      <c r="G347" s="620"/>
      <c r="H347" s="619"/>
      <c r="I347" s="619"/>
      <c r="J347" s="620"/>
      <c r="K347" s="619"/>
      <c r="L347" s="619"/>
      <c r="M347" s="613"/>
    </row>
    <row r="348" spans="2:13">
      <c r="B348" s="619"/>
      <c r="C348" s="619"/>
      <c r="D348" s="620"/>
      <c r="E348" s="619"/>
      <c r="F348" s="619"/>
      <c r="G348" s="620"/>
      <c r="H348" s="619"/>
      <c r="I348" s="619"/>
      <c r="J348" s="620"/>
      <c r="K348" s="619"/>
      <c r="L348" s="619"/>
      <c r="M348" s="613"/>
    </row>
    <row r="349" spans="2:13">
      <c r="B349" s="619"/>
      <c r="C349" s="619"/>
      <c r="D349" s="620"/>
      <c r="E349" s="619"/>
      <c r="F349" s="619"/>
      <c r="G349" s="620"/>
      <c r="H349" s="619"/>
      <c r="I349" s="619"/>
      <c r="J349" s="620"/>
      <c r="K349" s="619"/>
      <c r="L349" s="619"/>
      <c r="M349" s="613"/>
    </row>
    <row r="350" spans="2:13">
      <c r="B350" s="619"/>
      <c r="C350" s="619"/>
      <c r="D350" s="620"/>
      <c r="E350" s="619"/>
      <c r="F350" s="619"/>
      <c r="G350" s="620"/>
      <c r="H350" s="619"/>
      <c r="I350" s="619"/>
      <c r="J350" s="620"/>
      <c r="K350" s="619"/>
      <c r="L350" s="619"/>
      <c r="M350" s="613"/>
    </row>
    <row r="351" spans="2:13">
      <c r="B351" s="619"/>
      <c r="C351" s="619"/>
      <c r="D351" s="620"/>
      <c r="E351" s="619"/>
      <c r="F351" s="619"/>
      <c r="G351" s="620"/>
      <c r="H351" s="619"/>
      <c r="I351" s="619"/>
      <c r="J351" s="620"/>
      <c r="K351" s="619"/>
      <c r="L351" s="619"/>
      <c r="M351" s="613"/>
    </row>
    <row r="352" spans="2:13">
      <c r="B352" s="619"/>
      <c r="C352" s="619"/>
      <c r="D352" s="620"/>
      <c r="E352" s="619"/>
      <c r="F352" s="619"/>
      <c r="G352" s="620"/>
      <c r="H352" s="619"/>
      <c r="I352" s="619"/>
      <c r="J352" s="620"/>
      <c r="K352" s="619"/>
      <c r="L352" s="619"/>
      <c r="M352" s="613"/>
    </row>
    <row r="353" spans="2:13">
      <c r="B353" s="619"/>
      <c r="C353" s="619"/>
      <c r="D353" s="620"/>
      <c r="E353" s="619"/>
      <c r="F353" s="619"/>
      <c r="G353" s="620"/>
      <c r="H353" s="619"/>
      <c r="I353" s="619"/>
      <c r="J353" s="620"/>
      <c r="K353" s="619"/>
      <c r="L353" s="619"/>
      <c r="M353" s="613"/>
    </row>
    <row r="354" spans="2:13">
      <c r="B354" s="619"/>
      <c r="C354" s="619"/>
      <c r="D354" s="620"/>
      <c r="E354" s="619"/>
      <c r="F354" s="619"/>
      <c r="G354" s="620"/>
      <c r="H354" s="619"/>
      <c r="I354" s="619"/>
      <c r="J354" s="620"/>
      <c r="K354" s="619"/>
      <c r="L354" s="619"/>
      <c r="M354" s="613"/>
    </row>
    <row r="355" spans="2:13">
      <c r="B355" s="619"/>
      <c r="C355" s="619"/>
      <c r="D355" s="620"/>
      <c r="E355" s="619"/>
      <c r="F355" s="619"/>
      <c r="G355" s="620"/>
      <c r="H355" s="619"/>
      <c r="I355" s="619"/>
      <c r="J355" s="620"/>
      <c r="K355" s="619"/>
      <c r="L355" s="619"/>
      <c r="M355" s="613"/>
    </row>
    <row r="356" spans="2:13">
      <c r="B356" s="619"/>
      <c r="C356" s="619"/>
      <c r="D356" s="620"/>
      <c r="E356" s="619"/>
      <c r="F356" s="619"/>
      <c r="G356" s="620"/>
      <c r="H356" s="619"/>
      <c r="I356" s="619"/>
      <c r="J356" s="620"/>
      <c r="K356" s="619"/>
      <c r="L356" s="619"/>
      <c r="M356" s="613"/>
    </row>
    <row r="357" spans="2:13">
      <c r="B357" s="619"/>
      <c r="C357" s="619"/>
      <c r="D357" s="620"/>
      <c r="E357" s="619"/>
      <c r="F357" s="619"/>
      <c r="G357" s="620"/>
      <c r="H357" s="619"/>
      <c r="I357" s="619"/>
      <c r="J357" s="620"/>
      <c r="K357" s="619"/>
      <c r="L357" s="619"/>
      <c r="M357" s="613"/>
    </row>
    <row r="358" spans="2:13">
      <c r="B358" s="619"/>
      <c r="C358" s="619"/>
      <c r="D358" s="620"/>
      <c r="E358" s="619"/>
      <c r="F358" s="619"/>
      <c r="G358" s="620"/>
      <c r="H358" s="619"/>
      <c r="I358" s="619"/>
      <c r="J358" s="620"/>
      <c r="K358" s="619"/>
      <c r="L358" s="619"/>
      <c r="M358" s="613"/>
    </row>
    <row r="359" spans="2:13">
      <c r="B359" s="619"/>
      <c r="C359" s="619"/>
      <c r="D359" s="620"/>
      <c r="E359" s="619"/>
      <c r="F359" s="619"/>
      <c r="G359" s="620"/>
      <c r="H359" s="619"/>
      <c r="I359" s="619"/>
      <c r="J359" s="620"/>
      <c r="K359" s="619"/>
      <c r="L359" s="619"/>
      <c r="M359" s="613"/>
    </row>
    <row r="360" spans="2:13">
      <c r="B360" s="619"/>
      <c r="C360" s="619"/>
      <c r="D360" s="620"/>
      <c r="E360" s="619"/>
      <c r="F360" s="619"/>
      <c r="G360" s="620"/>
      <c r="H360" s="619"/>
      <c r="I360" s="619"/>
      <c r="J360" s="620"/>
      <c r="K360" s="619"/>
      <c r="L360" s="619"/>
      <c r="M360" s="613"/>
    </row>
    <row r="361" spans="2:13">
      <c r="B361" s="619"/>
      <c r="C361" s="619"/>
      <c r="D361" s="620"/>
      <c r="E361" s="619"/>
      <c r="F361" s="619"/>
      <c r="G361" s="620"/>
      <c r="H361" s="619"/>
      <c r="I361" s="619"/>
      <c r="J361" s="620"/>
      <c r="K361" s="619"/>
      <c r="L361" s="619"/>
      <c r="M361" s="613"/>
    </row>
    <row r="362" spans="2:13">
      <c r="B362" s="619"/>
      <c r="C362" s="619"/>
      <c r="D362" s="620"/>
      <c r="E362" s="619"/>
      <c r="F362" s="619"/>
      <c r="G362" s="620"/>
      <c r="H362" s="619"/>
      <c r="I362" s="619"/>
      <c r="J362" s="620"/>
      <c r="K362" s="619"/>
      <c r="L362" s="619"/>
      <c r="M362" s="613"/>
    </row>
    <row r="363" spans="2:13">
      <c r="B363" s="619"/>
      <c r="C363" s="619"/>
      <c r="D363" s="620"/>
      <c r="E363" s="619"/>
      <c r="F363" s="619"/>
      <c r="G363" s="620"/>
      <c r="H363" s="619"/>
      <c r="I363" s="619"/>
      <c r="J363" s="620"/>
      <c r="K363" s="619"/>
      <c r="L363" s="619"/>
      <c r="M363" s="613"/>
    </row>
    <row r="364" spans="2:13">
      <c r="B364" s="621"/>
      <c r="C364" s="621"/>
      <c r="D364" s="621"/>
      <c r="E364" s="621"/>
      <c r="F364" s="621"/>
      <c r="G364" s="621"/>
      <c r="H364" s="621"/>
      <c r="I364" s="621"/>
      <c r="J364" s="621"/>
      <c r="K364" s="621"/>
      <c r="L364" s="621"/>
    </row>
  </sheetData>
  <mergeCells count="9">
    <mergeCell ref="B73:C73"/>
    <mergeCell ref="E73:F73"/>
    <mergeCell ref="H73:I73"/>
    <mergeCell ref="K73:L73"/>
    <mergeCell ref="B2:M3"/>
    <mergeCell ref="D54:E54"/>
    <mergeCell ref="F54:G54"/>
    <mergeCell ref="I54:J54"/>
    <mergeCell ref="K54:L54"/>
  </mergeCells>
  <pageMargins left="0.7" right="0.7" top="0.78740157500000008" bottom="0.78740157500000008" header="0.3" footer="0.3"/>
  <pageSetup paperSize="9" scale="20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D61"/>
  <sheetViews>
    <sheetView showGridLines="0" zoomScaleNormal="100" workbookViewId="0">
      <selection activeCell="B4" sqref="B4"/>
    </sheetView>
  </sheetViews>
  <sheetFormatPr baseColWidth="10" defaultColWidth="11.42578125" defaultRowHeight="14.25"/>
  <cols>
    <col min="1" max="1" width="41" style="178" customWidth="1"/>
    <col min="2" max="3" width="11.42578125" style="178"/>
    <col min="4" max="4" width="30.7109375" style="188" customWidth="1"/>
    <col min="5" max="5" width="2.7109375" style="178" customWidth="1"/>
    <col min="6" max="16384" width="11.42578125" style="178"/>
  </cols>
  <sheetData>
    <row r="1" spans="1:4" ht="24.95" customHeight="1">
      <c r="A1" s="796" t="s">
        <v>317</v>
      </c>
      <c r="B1" s="796"/>
      <c r="C1" s="796"/>
      <c r="D1" s="158"/>
    </row>
    <row r="2" spans="1:4" ht="7.5" customHeight="1" thickBot="1">
      <c r="A2" s="257"/>
      <c r="B2" s="168"/>
      <c r="C2" s="218"/>
      <c r="D2" s="195"/>
    </row>
    <row r="3" spans="1:4" ht="24.95" customHeight="1">
      <c r="A3" s="890" t="s">
        <v>61</v>
      </c>
      <c r="B3" s="891"/>
      <c r="C3" s="892"/>
      <c r="D3" s="182" t="s">
        <v>73</v>
      </c>
    </row>
    <row r="4" spans="1:4" s="169" customFormat="1" ht="24.95" customHeight="1">
      <c r="A4" s="199" t="s">
        <v>285</v>
      </c>
      <c r="B4" s="307"/>
      <c r="C4" s="290" t="s">
        <v>54</v>
      </c>
      <c r="D4" s="697"/>
    </row>
    <row r="5" spans="1:4" s="169" customFormat="1" ht="52.5" customHeight="1">
      <c r="A5" s="199" t="s">
        <v>86</v>
      </c>
      <c r="B5" s="307"/>
      <c r="C5" s="290" t="s">
        <v>62</v>
      </c>
      <c r="D5" s="697"/>
    </row>
    <row r="6" spans="1:4" s="158" customFormat="1" ht="38.25">
      <c r="A6" s="199" t="s">
        <v>87</v>
      </c>
      <c r="B6" s="896"/>
      <c r="C6" s="897"/>
      <c r="D6" s="697"/>
    </row>
    <row r="7" spans="1:4" s="158" customFormat="1" ht="14.25" customHeight="1">
      <c r="A7" s="291"/>
      <c r="B7" s="292"/>
      <c r="C7" s="187"/>
      <c r="D7" s="195"/>
    </row>
    <row r="8" spans="1:4" s="158" customFormat="1" ht="24.95" customHeight="1">
      <c r="A8" s="893" t="s">
        <v>60</v>
      </c>
      <c r="B8" s="894"/>
      <c r="C8" s="895"/>
      <c r="D8" s="195"/>
    </row>
    <row r="9" spans="1:4" s="158" customFormat="1" ht="29.25" customHeight="1">
      <c r="A9" s="293" t="s">
        <v>63</v>
      </c>
      <c r="B9" s="306">
        <f>6*B4</f>
        <v>0</v>
      </c>
      <c r="C9" s="298" t="s">
        <v>62</v>
      </c>
    </row>
    <row r="10" spans="1:4" s="158" customFormat="1" ht="24.95" customHeight="1">
      <c r="A10" s="294" t="s">
        <v>64</v>
      </c>
      <c r="B10" s="305">
        <f>20*B4</f>
        <v>0</v>
      </c>
      <c r="C10" s="298" t="s">
        <v>62</v>
      </c>
    </row>
    <row r="11" spans="1:4" s="158" customFormat="1" ht="28.5" customHeight="1">
      <c r="A11" s="297" t="s">
        <v>67</v>
      </c>
      <c r="B11" s="296" t="str">
        <f>IF(ISNUMBER(B5),ROUND(IF(B5&lt;B9,0,IF(B5&gt;B10,10,5+(10-5)/(B10-B9)*(B5-B9))),0),"")</f>
        <v/>
      </c>
      <c r="C11" s="295"/>
    </row>
    <row r="12" spans="1:4" s="158" customFormat="1" ht="24.95" customHeight="1">
      <c r="A12" s="303"/>
      <c r="B12" s="292"/>
      <c r="C12" s="300"/>
    </row>
    <row r="13" spans="1:4" s="176" customFormat="1" ht="35.25" customHeight="1" thickBot="1">
      <c r="A13" s="304" t="s">
        <v>85</v>
      </c>
      <c r="B13" s="302" t="str">
        <f>B11</f>
        <v/>
      </c>
      <c r="C13" s="301"/>
      <c r="D13" s="158"/>
    </row>
    <row r="14" spans="1:4">
      <c r="A14" s="299"/>
    </row>
    <row r="25" ht="14.25" customHeight="1"/>
    <row r="26" ht="114.75" customHeight="1"/>
    <row r="27" ht="76.5" customHeight="1"/>
    <row r="42" ht="14.25" customHeight="1"/>
    <row r="43" ht="114.75" customHeight="1"/>
    <row r="44" ht="76.5" customHeight="1"/>
    <row r="59" ht="14.25" customHeight="1"/>
    <row r="60" ht="114.75" customHeight="1"/>
    <row r="61" ht="76.5" customHeight="1"/>
  </sheetData>
  <sheetProtection algorithmName="SHA-512" hashValue="bUvsJEaPsG5f+zcuaU4xULQbf9S3EPAOU9yViENXFwg5qQJ72j+9gT39WKmqEZCAOnzxOfBsHe9Qo8WWRYy1rA==" saltValue="zzatqUwuGyZIk93Ia97BMg==" spinCount="100000" sheet="1" selectLockedCells="1"/>
  <mergeCells count="4">
    <mergeCell ref="A3:C3"/>
    <mergeCell ref="A8:C8"/>
    <mergeCell ref="A1:C1"/>
    <mergeCell ref="B6:C6"/>
  </mergeCell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2565-FB2B-46CE-931E-3B9A9B85251D}">
  <sheetPr>
    <pageSetUpPr fitToPage="1"/>
  </sheetPr>
  <dimension ref="A1:N21"/>
  <sheetViews>
    <sheetView showGridLines="0" zoomScaleNormal="100" workbookViewId="0">
      <selection activeCell="C20" sqref="C20"/>
    </sheetView>
  </sheetViews>
  <sheetFormatPr baseColWidth="10" defaultColWidth="11.42578125" defaultRowHeight="12.75"/>
  <cols>
    <col min="1" max="1" width="112" style="195" customWidth="1"/>
    <col min="2" max="2" width="17.7109375" style="195" customWidth="1"/>
    <col min="3" max="3" width="17.140625" style="195" customWidth="1"/>
    <col min="4" max="6" width="11.42578125" style="195" hidden="1" customWidth="1"/>
    <col min="7" max="7" width="7" style="195" hidden="1" customWidth="1"/>
    <col min="8" max="8" width="30.7109375" style="196" customWidth="1"/>
    <col min="9" max="9" width="11.42578125" style="195"/>
    <col min="10" max="11" width="13.7109375" style="195" customWidth="1"/>
    <col min="12" max="12" width="12.140625" style="195" customWidth="1"/>
    <col min="13" max="16384" width="11.42578125" style="195"/>
  </cols>
  <sheetData>
    <row r="1" spans="1:14" s="180" customFormat="1" ht="24.95" customHeight="1">
      <c r="A1" s="796" t="s">
        <v>74</v>
      </c>
      <c r="B1" s="796"/>
      <c r="C1" s="796"/>
      <c r="D1" s="200"/>
      <c r="E1" s="200"/>
      <c r="F1" s="200"/>
      <c r="G1" s="200"/>
      <c r="H1" s="265"/>
    </row>
    <row r="2" spans="1:14" s="180" customFormat="1" ht="7.5" customHeight="1">
      <c r="A2" s="200"/>
      <c r="B2" s="200"/>
      <c r="C2" s="200"/>
      <c r="D2" s="200"/>
      <c r="E2" s="200"/>
      <c r="F2" s="200"/>
      <c r="G2" s="200"/>
      <c r="H2" s="265"/>
    </row>
    <row r="3" spans="1:14" s="180" customFormat="1" ht="41.25" customHeight="1" thickBot="1">
      <c r="A3" s="198" t="s">
        <v>133</v>
      </c>
      <c r="B3" s="200"/>
      <c r="C3" s="200"/>
      <c r="D3" s="200"/>
      <c r="E3" s="200"/>
      <c r="F3" s="200"/>
      <c r="G3" s="200"/>
      <c r="H3" s="265"/>
    </row>
    <row r="4" spans="1:14" ht="32.25" customHeight="1" thickBot="1">
      <c r="A4" s="201" t="s">
        <v>25</v>
      </c>
      <c r="B4" s="502" t="s">
        <v>154</v>
      </c>
      <c r="C4" s="520" t="s">
        <v>28</v>
      </c>
      <c r="H4" s="192" t="s">
        <v>73</v>
      </c>
      <c r="J4" s="899" t="s">
        <v>257</v>
      </c>
      <c r="K4" s="900"/>
      <c r="L4" s="900"/>
      <c r="M4" s="901"/>
    </row>
    <row r="5" spans="1:14" s="167" customFormat="1" ht="30" customHeight="1">
      <c r="A5" s="521" t="s">
        <v>258</v>
      </c>
      <c r="B5" s="522"/>
      <c r="C5" s="523"/>
      <c r="D5" s="167">
        <v>0</v>
      </c>
      <c r="H5" s="691"/>
      <c r="J5" s="902" t="s">
        <v>259</v>
      </c>
      <c r="K5" s="903"/>
      <c r="L5" s="524"/>
      <c r="M5" s="525" t="s">
        <v>260</v>
      </c>
    </row>
    <row r="6" spans="1:14" s="167" customFormat="1" ht="30" customHeight="1">
      <c r="A6" s="199" t="s">
        <v>261</v>
      </c>
      <c r="B6" s="203">
        <v>20</v>
      </c>
      <c r="C6" s="904"/>
      <c r="D6" s="167">
        <f>B6</f>
        <v>20</v>
      </c>
      <c r="H6" s="691"/>
      <c r="J6" s="907" t="s">
        <v>262</v>
      </c>
      <c r="K6" s="908"/>
      <c r="L6" s="526">
        <f>(450/2860)*L5</f>
        <v>0</v>
      </c>
      <c r="M6" s="527" t="s">
        <v>263</v>
      </c>
    </row>
    <row r="7" spans="1:14" s="167" customFormat="1" ht="30" customHeight="1" thickBot="1">
      <c r="A7" s="199" t="s">
        <v>325</v>
      </c>
      <c r="B7" s="203">
        <v>30</v>
      </c>
      <c r="C7" s="905"/>
      <c r="D7" s="167">
        <f>B7</f>
        <v>30</v>
      </c>
      <c r="H7" s="691"/>
      <c r="I7" s="528"/>
      <c r="J7" s="909" t="s">
        <v>264</v>
      </c>
      <c r="K7" s="910"/>
      <c r="L7" s="401">
        <f>L6*0.8</f>
        <v>0</v>
      </c>
      <c r="M7" s="529" t="s">
        <v>263</v>
      </c>
      <c r="N7" s="528"/>
    </row>
    <row r="8" spans="1:14" s="167" customFormat="1" ht="30" customHeight="1">
      <c r="A8" s="199" t="s">
        <v>265</v>
      </c>
      <c r="B8" s="203">
        <v>50</v>
      </c>
      <c r="C8" s="905"/>
      <c r="D8" s="167">
        <f>B8</f>
        <v>50</v>
      </c>
      <c r="H8" s="691"/>
      <c r="I8" s="528"/>
      <c r="J8" s="528"/>
      <c r="K8" s="528"/>
      <c r="L8" s="528"/>
      <c r="M8" s="528"/>
      <c r="N8" s="528"/>
    </row>
    <row r="9" spans="1:14" s="528" customFormat="1" ht="30" customHeight="1">
      <c r="A9" s="199" t="s">
        <v>266</v>
      </c>
      <c r="B9" s="277">
        <v>65</v>
      </c>
      <c r="C9" s="906"/>
      <c r="D9" s="167">
        <f>B9</f>
        <v>65</v>
      </c>
      <c r="E9" s="167"/>
      <c r="F9" s="167"/>
      <c r="G9" s="167"/>
      <c r="H9" s="691"/>
    </row>
    <row r="10" spans="1:14" s="528" customFormat="1" ht="30" customHeight="1">
      <c r="A10" s="521" t="s">
        <v>267</v>
      </c>
      <c r="B10" s="522"/>
      <c r="C10" s="523"/>
      <c r="D10" s="167"/>
      <c r="E10" s="167"/>
      <c r="F10" s="167"/>
      <c r="G10" s="167"/>
      <c r="H10" s="456"/>
    </row>
    <row r="11" spans="1:14" s="528" customFormat="1" ht="30" customHeight="1">
      <c r="A11" s="199" t="s">
        <v>268</v>
      </c>
      <c r="B11" s="277">
        <v>10</v>
      </c>
      <c r="C11" s="530"/>
      <c r="D11" s="167">
        <v>0</v>
      </c>
      <c r="E11" s="167"/>
      <c r="F11" s="167"/>
      <c r="G11" s="167"/>
      <c r="H11" s="456"/>
    </row>
    <row r="12" spans="1:14" ht="24.95" customHeight="1" thickBot="1">
      <c r="A12" s="204" t="s">
        <v>26</v>
      </c>
      <c r="B12" s="531" t="s">
        <v>269</v>
      </c>
      <c r="C12" s="205">
        <f>C6+C11</f>
        <v>0</v>
      </c>
      <c r="D12" s="167">
        <v>10</v>
      </c>
      <c r="E12" s="528"/>
      <c r="F12" s="528"/>
      <c r="H12" s="272"/>
    </row>
    <row r="13" spans="1:14">
      <c r="D13" s="167"/>
    </row>
    <row r="15" spans="1:14" ht="51" customHeight="1">
      <c r="A15" s="898" t="s">
        <v>270</v>
      </c>
      <c r="B15" s="898"/>
      <c r="C15" s="898"/>
    </row>
    <row r="18" spans="1:8" ht="40.5" customHeight="1" thickBot="1">
      <c r="A18" s="444" t="s">
        <v>381</v>
      </c>
      <c r="B18" s="157"/>
      <c r="C18" s="157"/>
      <c r="D18" s="387"/>
      <c r="E18" s="196"/>
    </row>
    <row r="19" spans="1:8" ht="30" customHeight="1">
      <c r="A19" s="201" t="s">
        <v>25</v>
      </c>
      <c r="B19" s="319" t="s">
        <v>169</v>
      </c>
      <c r="C19" s="320" t="s">
        <v>28</v>
      </c>
      <c r="E19" s="260"/>
      <c r="H19" s="192" t="s">
        <v>73</v>
      </c>
    </row>
    <row r="20" spans="1:8" ht="30" customHeight="1">
      <c r="A20" s="318" t="s">
        <v>134</v>
      </c>
      <c r="B20" s="261">
        <v>50</v>
      </c>
      <c r="C20" s="321"/>
      <c r="E20" s="199"/>
      <c r="H20" s="691"/>
    </row>
    <row r="21" spans="1:8" ht="30" customHeight="1" thickBot="1">
      <c r="A21" s="204" t="s">
        <v>26</v>
      </c>
      <c r="B21" s="532">
        <v>50</v>
      </c>
      <c r="C21" s="205">
        <f>IF(C20&gt;50,"Fehler",C20)</f>
        <v>0</v>
      </c>
      <c r="E21" s="388"/>
      <c r="H21" s="691"/>
    </row>
  </sheetData>
  <sheetProtection algorithmName="SHA-512" hashValue="LV040eKL28ZF0UuZmxeumeUx1i08yBr3ewxFz/PvovTR9qSh4LXQXzAkEYTESaB+OEg/2s4UFBwY4Yky2iTbOw==" saltValue="/C/FD8HeIDB7wwBjtZ2Z2w==" spinCount="100000" sheet="1" selectLockedCells="1"/>
  <mergeCells count="7">
    <mergeCell ref="A15:C15"/>
    <mergeCell ref="A1:C1"/>
    <mergeCell ref="J4:M4"/>
    <mergeCell ref="J5:K5"/>
    <mergeCell ref="C6:C9"/>
    <mergeCell ref="J6:K6"/>
    <mergeCell ref="J7:K7"/>
  </mergeCells>
  <dataValidations count="2">
    <dataValidation type="list" allowBlank="1" showInputMessage="1" showErrorMessage="1" sqref="C6:C9" xr:uid="{441E4D4D-66C3-4FF1-B706-2C3B01D37673}">
      <formula1>$D$5:$D$9</formula1>
    </dataValidation>
    <dataValidation type="list" allowBlank="1" showInputMessage="1" showErrorMessage="1" sqref="C11" xr:uid="{B7EB4C27-94CF-4DD0-87C7-F24A6DCAAC4E}">
      <formula1>$D$11:$D$12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G72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63.7109375" style="195" customWidth="1"/>
    <col min="2" max="2" width="15.7109375" style="195" customWidth="1"/>
    <col min="3" max="3" width="12.7109375" style="195" customWidth="1"/>
    <col min="4" max="4" width="13.7109375" style="195" hidden="1" customWidth="1"/>
    <col min="5" max="5" width="30.7109375" style="195" customWidth="1"/>
    <col min="6" max="6" width="30.7109375" style="206" customWidth="1"/>
    <col min="7" max="7" width="2.7109375" style="195" customWidth="1"/>
    <col min="8" max="16384" width="11.42578125" style="195"/>
  </cols>
  <sheetData>
    <row r="1" spans="1:7" ht="24.95" customHeight="1">
      <c r="A1" s="796" t="s">
        <v>174</v>
      </c>
      <c r="B1" s="796"/>
      <c r="C1" s="796"/>
      <c r="D1" s="200"/>
      <c r="E1" s="265"/>
    </row>
    <row r="2" spans="1:7" ht="24.95" customHeight="1" thickBot="1">
      <c r="A2" s="200"/>
      <c r="B2" s="200"/>
      <c r="C2" s="200"/>
      <c r="D2" s="200"/>
      <c r="E2" s="265"/>
      <c r="G2" s="167"/>
    </row>
    <row r="3" spans="1:7" s="167" customFormat="1" ht="24.95" customHeight="1">
      <c r="A3" s="201" t="s">
        <v>25</v>
      </c>
      <c r="B3" s="202" t="s">
        <v>160</v>
      </c>
      <c r="C3" s="390" t="s">
        <v>28</v>
      </c>
      <c r="D3" s="195"/>
      <c r="E3" s="192" t="s">
        <v>73</v>
      </c>
      <c r="F3" s="206"/>
    </row>
    <row r="4" spans="1:7" s="167" customFormat="1" ht="35.1" customHeight="1">
      <c r="A4" s="199" t="s">
        <v>161</v>
      </c>
      <c r="B4" s="203">
        <v>3</v>
      </c>
      <c r="C4" s="802"/>
      <c r="D4" s="167">
        <v>0</v>
      </c>
      <c r="E4" s="691"/>
      <c r="F4" s="206"/>
    </row>
    <row r="5" spans="1:7" s="167" customFormat="1" ht="24.95" customHeight="1">
      <c r="A5" s="150" t="s">
        <v>162</v>
      </c>
      <c r="B5" s="203">
        <v>10</v>
      </c>
      <c r="C5" s="911"/>
      <c r="D5" s="167">
        <v>3</v>
      </c>
      <c r="E5" s="691"/>
      <c r="F5" s="206"/>
    </row>
    <row r="6" spans="1:7" s="167" customFormat="1" ht="24.95" customHeight="1" thickBot="1">
      <c r="A6" s="204" t="s">
        <v>26</v>
      </c>
      <c r="B6" s="271"/>
      <c r="C6" s="205">
        <f>C4</f>
        <v>0</v>
      </c>
      <c r="D6" s="167">
        <v>10</v>
      </c>
      <c r="E6" s="272"/>
      <c r="F6" s="206"/>
    </row>
    <row r="7" spans="1:7" s="167" customFormat="1" ht="24.95" customHeight="1">
      <c r="A7" s="195"/>
      <c r="B7" s="195"/>
      <c r="C7" s="195"/>
      <c r="D7" s="195"/>
      <c r="E7" s="195"/>
      <c r="F7" s="206"/>
    </row>
    <row r="8" spans="1:7" s="167" customFormat="1" ht="24.95" customHeight="1">
      <c r="A8" s="195"/>
      <c r="B8" s="195"/>
      <c r="C8" s="195"/>
      <c r="D8" s="195"/>
      <c r="E8" s="195"/>
      <c r="F8" s="206"/>
    </row>
    <row r="9" spans="1:7" s="167" customFormat="1" ht="24.95" customHeight="1">
      <c r="A9" s="195"/>
      <c r="B9" s="195"/>
      <c r="C9" s="195"/>
      <c r="D9" s="195"/>
      <c r="E9" s="195"/>
      <c r="F9" s="206"/>
    </row>
    <row r="10" spans="1:7" s="167" customFormat="1" ht="24.95" customHeight="1">
      <c r="A10" s="195"/>
      <c r="B10" s="195"/>
      <c r="C10" s="195"/>
      <c r="D10" s="195"/>
      <c r="E10" s="195"/>
      <c r="F10" s="206"/>
    </row>
    <row r="11" spans="1:7" s="167" customFormat="1" ht="24.95" customHeight="1">
      <c r="A11" s="195"/>
      <c r="B11" s="195"/>
      <c r="C11" s="195"/>
      <c r="D11" s="195"/>
      <c r="E11" s="195"/>
      <c r="F11" s="206"/>
    </row>
    <row r="12" spans="1:7" s="167" customFormat="1" ht="24.95" customHeight="1">
      <c r="A12" s="195"/>
      <c r="B12" s="195"/>
      <c r="C12" s="195"/>
      <c r="D12" s="195"/>
      <c r="E12" s="195"/>
      <c r="F12" s="206"/>
    </row>
    <row r="13" spans="1:7" s="167" customFormat="1" ht="24.95" customHeight="1">
      <c r="A13" s="195"/>
      <c r="B13" s="195"/>
      <c r="C13" s="195"/>
      <c r="D13" s="195"/>
      <c r="E13" s="195"/>
      <c r="F13" s="206"/>
      <c r="G13" s="162"/>
    </row>
    <row r="14" spans="1:7" s="162" customFormat="1" ht="24.95" customHeight="1">
      <c r="A14" s="195"/>
      <c r="B14" s="195"/>
      <c r="C14" s="195"/>
      <c r="D14" s="195"/>
      <c r="E14" s="195"/>
      <c r="F14" s="206"/>
      <c r="G14" s="195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zsDyeqoqOL3WshPMfQ7NHonY/qz2Q2huYQZGCIiZl5ClFamF9n4LzgvQxSk9BM0VYbHpdS8xusL4V9/O8a3+Jg==" saltValue="m3PGzNoh06/3z0rwot1n3A==" spinCount="100000" sheet="1" selectLockedCells="1"/>
  <mergeCells count="2">
    <mergeCell ref="A1:C1"/>
    <mergeCell ref="C4:C5"/>
  </mergeCells>
  <dataValidations count="1">
    <dataValidation type="list" allowBlank="1" showInputMessage="1" showErrorMessage="1" sqref="C4:C5" xr:uid="{00000000-0002-0000-0E00-000000000000}">
      <formula1>$D$4:$D$6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G72"/>
  <sheetViews>
    <sheetView showGridLines="0" zoomScaleNormal="100" workbookViewId="0">
      <selection activeCell="D9" sqref="D9:D12"/>
    </sheetView>
  </sheetViews>
  <sheetFormatPr baseColWidth="10" defaultColWidth="11.42578125" defaultRowHeight="12.75"/>
  <cols>
    <col min="1" max="1" width="11.42578125" style="195"/>
    <col min="2" max="2" width="24.42578125" style="195" customWidth="1"/>
    <col min="3" max="3" width="23.140625" style="195" customWidth="1"/>
    <col min="4" max="4" width="13.7109375" style="195" customWidth="1"/>
    <col min="5" max="5" width="11.42578125" style="195" hidden="1" customWidth="1"/>
    <col min="6" max="6" width="30.7109375" style="206" customWidth="1"/>
    <col min="7" max="7" width="2.7109375" style="195" customWidth="1"/>
    <col min="8" max="16384" width="11.42578125" style="195"/>
  </cols>
  <sheetData>
    <row r="1" spans="1:7" ht="24.95" customHeight="1" thickBot="1">
      <c r="A1" s="912" t="s">
        <v>75</v>
      </c>
      <c r="B1" s="912"/>
      <c r="C1" s="912"/>
      <c r="D1" s="912"/>
      <c r="E1" s="156"/>
      <c r="F1" s="268"/>
    </row>
    <row r="2" spans="1:7" ht="24.95" customHeight="1">
      <c r="A2" s="914" t="s">
        <v>29</v>
      </c>
      <c r="B2" s="915"/>
      <c r="C2" s="915"/>
      <c r="D2" s="270" t="s">
        <v>27</v>
      </c>
      <c r="E2" s="167"/>
      <c r="F2" s="193" t="s">
        <v>73</v>
      </c>
      <c r="G2" s="167"/>
    </row>
    <row r="3" spans="1:7" s="167" customFormat="1" ht="24.95" customHeight="1">
      <c r="A3" s="208" t="s">
        <v>30</v>
      </c>
      <c r="B3" s="209" t="s">
        <v>31</v>
      </c>
      <c r="C3" s="210" t="s">
        <v>32</v>
      </c>
      <c r="D3" s="802"/>
      <c r="E3" s="167">
        <v>0</v>
      </c>
      <c r="F3" s="691"/>
    </row>
    <row r="4" spans="1:7" s="167" customFormat="1" ht="24.95" customHeight="1">
      <c r="A4" s="208" t="s">
        <v>33</v>
      </c>
      <c r="B4" s="209" t="s">
        <v>34</v>
      </c>
      <c r="C4" s="210" t="s">
        <v>35</v>
      </c>
      <c r="D4" s="913"/>
      <c r="E4" s="167">
        <v>20</v>
      </c>
      <c r="F4" s="691"/>
    </row>
    <row r="5" spans="1:7" s="167" customFormat="1" ht="24.95" customHeight="1">
      <c r="A5" s="208" t="s">
        <v>36</v>
      </c>
      <c r="B5" s="209" t="s">
        <v>37</v>
      </c>
      <c r="C5" s="210" t="s">
        <v>38</v>
      </c>
      <c r="D5" s="913"/>
      <c r="E5" s="167">
        <v>35</v>
      </c>
      <c r="F5" s="691"/>
    </row>
    <row r="6" spans="1:7" s="167" customFormat="1" ht="24.95" customHeight="1">
      <c r="A6" s="208" t="s">
        <v>39</v>
      </c>
      <c r="B6" s="209" t="s">
        <v>40</v>
      </c>
      <c r="C6" s="210" t="s">
        <v>41</v>
      </c>
      <c r="D6" s="913"/>
      <c r="E6" s="167">
        <v>50</v>
      </c>
      <c r="F6" s="691"/>
    </row>
    <row r="7" spans="1:7" s="167" customFormat="1" ht="24.95" customHeight="1">
      <c r="A7" s="211"/>
      <c r="B7" s="209" t="s">
        <v>42</v>
      </c>
      <c r="C7" s="210" t="s">
        <v>43</v>
      </c>
      <c r="D7" s="911"/>
      <c r="F7" s="691"/>
    </row>
    <row r="8" spans="1:7" s="167" customFormat="1" ht="24.95" customHeight="1">
      <c r="A8" s="916" t="s">
        <v>44</v>
      </c>
      <c r="B8" s="917"/>
      <c r="C8" s="918"/>
      <c r="D8" s="269"/>
      <c r="F8" s="691"/>
    </row>
    <row r="9" spans="1:7" s="167" customFormat="1" ht="24.95" customHeight="1">
      <c r="A9" s="208" t="s">
        <v>30</v>
      </c>
      <c r="B9" s="209" t="s">
        <v>45</v>
      </c>
      <c r="C9" s="210" t="s">
        <v>38</v>
      </c>
      <c r="D9" s="913"/>
      <c r="E9" s="167">
        <v>0</v>
      </c>
      <c r="F9" s="691"/>
    </row>
    <row r="10" spans="1:7" s="167" customFormat="1" ht="24.95" customHeight="1">
      <c r="A10" s="208" t="s">
        <v>33</v>
      </c>
      <c r="B10" s="209" t="s">
        <v>46</v>
      </c>
      <c r="C10" s="210" t="s">
        <v>48</v>
      </c>
      <c r="D10" s="913"/>
      <c r="E10" s="167">
        <v>5</v>
      </c>
      <c r="F10" s="691"/>
    </row>
    <row r="11" spans="1:7" s="167" customFormat="1" ht="24.95" customHeight="1">
      <c r="A11" s="208" t="s">
        <v>36</v>
      </c>
      <c r="B11" s="209" t="s">
        <v>47</v>
      </c>
      <c r="C11" s="210" t="s">
        <v>53</v>
      </c>
      <c r="D11" s="913"/>
      <c r="E11" s="167">
        <v>10</v>
      </c>
      <c r="F11" s="691"/>
    </row>
    <row r="12" spans="1:7" s="167" customFormat="1" ht="24.95" customHeight="1">
      <c r="A12" s="212" t="s">
        <v>39</v>
      </c>
      <c r="B12" s="213" t="s">
        <v>49</v>
      </c>
      <c r="C12" s="214" t="s">
        <v>41</v>
      </c>
      <c r="D12" s="911"/>
      <c r="E12" s="167">
        <v>20</v>
      </c>
      <c r="F12" s="691"/>
    </row>
    <row r="13" spans="1:7" s="167" customFormat="1" ht="24.95" customHeight="1" thickBot="1">
      <c r="A13" s="215" t="s">
        <v>26</v>
      </c>
      <c r="B13" s="216"/>
      <c r="C13" s="217"/>
      <c r="D13" s="205">
        <f>SUM(D3,D9)</f>
        <v>0</v>
      </c>
      <c r="E13" s="162"/>
      <c r="F13" s="197"/>
      <c r="G13" s="162"/>
    </row>
    <row r="14" spans="1:7" s="162" customFormat="1" ht="24.95" customHeight="1" thickBot="1">
      <c r="A14" s="156"/>
      <c r="B14" s="195"/>
      <c r="C14" s="195"/>
      <c r="D14" s="195"/>
      <c r="E14" s="157"/>
      <c r="F14" s="206"/>
      <c r="G14" s="195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vPh+yDMjyWjHfxJXSq42jSem2jFapjndcy6tkjQKwAu6FW4B32R8BudK3Brp7O+Jb6YHfF2zLC3huF2lx1MZoA==" saltValue="UUwTLeOGXFLAxJxyRV3BDQ==" spinCount="100000" sheet="1" selectLockedCells="1"/>
  <mergeCells count="5">
    <mergeCell ref="A1:D1"/>
    <mergeCell ref="D3:D7"/>
    <mergeCell ref="D9:D12"/>
    <mergeCell ref="A2:C2"/>
    <mergeCell ref="A8:C8"/>
  </mergeCells>
  <phoneticPr fontId="43" type="noConversion"/>
  <dataValidations count="2">
    <dataValidation type="list" allowBlank="1" showInputMessage="1" showErrorMessage="1" errorTitle="Falscher Wert!" error="Bitte geben Sie die Zahl 0,20,35 oder 50 ein." sqref="D3:D7" xr:uid="{00000000-0002-0000-0F00-000000000000}">
      <formula1>$E$3:$E$6</formula1>
    </dataValidation>
    <dataValidation type="list" allowBlank="1" showInputMessage="1" showErrorMessage="1" errorTitle="Falscher Wert!" error="Bitte geben Sie die Zahl 0,10,20 oder 30 ein." sqref="D9:D12" xr:uid="{00000000-0002-0000-0F00-000001000000}">
      <formula1>$E$9:$E$12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pageSetUpPr fitToPage="1"/>
  </sheetPr>
  <dimension ref="A1:M73"/>
  <sheetViews>
    <sheetView showGridLines="0" zoomScaleNormal="100" workbookViewId="0">
      <pane ySplit="1" topLeftCell="A2" activePane="bottomLeft" state="frozen"/>
      <selection activeCell="B39" sqref="B39"/>
      <selection pane="bottomLeft" activeCell="D10" sqref="D10"/>
    </sheetView>
  </sheetViews>
  <sheetFormatPr baseColWidth="10" defaultColWidth="11.42578125" defaultRowHeight="12.75"/>
  <cols>
    <col min="1" max="1" width="33.42578125" style="223" customWidth="1"/>
    <col min="2" max="2" width="88.42578125" style="223" customWidth="1"/>
    <col min="3" max="3" width="11.42578125" style="224"/>
    <col min="4" max="4" width="11.85546875" style="223" customWidth="1"/>
    <col min="5" max="5" width="26.85546875" style="223" hidden="1" customWidth="1"/>
    <col min="6" max="6" width="30.7109375" style="223" customWidth="1"/>
    <col min="7" max="7" width="2.7109375" style="223" customWidth="1"/>
    <col min="8" max="16384" width="11.42578125" style="223"/>
  </cols>
  <sheetData>
    <row r="1" spans="1:13" s="206" customFormat="1" ht="24.95" customHeight="1">
      <c r="A1" s="919" t="s">
        <v>370</v>
      </c>
      <c r="B1" s="920"/>
      <c r="C1" s="920"/>
      <c r="D1" s="920"/>
      <c r="E1" s="266"/>
    </row>
    <row r="2" spans="1:13" s="196" customFormat="1" ht="6.75" customHeight="1" thickBot="1">
      <c r="B2" s="200"/>
      <c r="C2" s="263"/>
      <c r="D2" s="263"/>
      <c r="E2" s="219"/>
      <c r="J2"/>
      <c r="K2"/>
      <c r="L2"/>
      <c r="M2"/>
    </row>
    <row r="3" spans="1:13" s="196" customFormat="1" ht="38.25">
      <c r="A3" s="934" t="s">
        <v>25</v>
      </c>
      <c r="B3" s="935"/>
      <c r="C3" s="220" t="s">
        <v>332</v>
      </c>
      <c r="D3" s="221" t="s">
        <v>27</v>
      </c>
      <c r="F3" s="193" t="s">
        <v>73</v>
      </c>
      <c r="I3"/>
      <c r="J3"/>
      <c r="K3"/>
      <c r="L3"/>
      <c r="M3"/>
    </row>
    <row r="4" spans="1:13" s="196" customFormat="1" ht="24.95" customHeight="1">
      <c r="A4" s="936" t="s">
        <v>177</v>
      </c>
      <c r="B4" s="280" t="s">
        <v>50</v>
      </c>
      <c r="C4" s="391"/>
      <c r="D4" s="929"/>
      <c r="F4" s="688"/>
      <c r="I4"/>
      <c r="J4"/>
      <c r="K4"/>
      <c r="L4"/>
      <c r="M4"/>
    </row>
    <row r="5" spans="1:13" s="196" customFormat="1" ht="24.95" customHeight="1">
      <c r="A5" s="937"/>
      <c r="B5" s="275" t="s">
        <v>55</v>
      </c>
      <c r="C5" s="828" t="s">
        <v>163</v>
      </c>
      <c r="D5" s="930"/>
      <c r="E5" s="425"/>
      <c r="F5" s="703"/>
      <c r="I5"/>
      <c r="J5"/>
      <c r="K5"/>
      <c r="L5"/>
      <c r="M5"/>
    </row>
    <row r="6" spans="1:13" s="196" customFormat="1" ht="24.95" customHeight="1">
      <c r="A6" s="937"/>
      <c r="B6" s="275" t="s">
        <v>167</v>
      </c>
      <c r="C6" s="927"/>
      <c r="D6" s="930"/>
      <c r="E6" s="425">
        <v>0</v>
      </c>
      <c r="F6" s="703"/>
      <c r="I6"/>
      <c r="J6"/>
      <c r="K6"/>
      <c r="L6"/>
      <c r="M6"/>
    </row>
    <row r="7" spans="1:13" s="196" customFormat="1" ht="24.95" customHeight="1">
      <c r="A7" s="937"/>
      <c r="B7" s="274" t="s">
        <v>56</v>
      </c>
      <c r="C7" s="928"/>
      <c r="D7" s="931"/>
      <c r="E7" s="196">
        <v>5</v>
      </c>
      <c r="F7" s="698"/>
      <c r="I7"/>
      <c r="J7"/>
      <c r="K7"/>
      <c r="L7"/>
      <c r="M7"/>
    </row>
    <row r="8" spans="1:13" s="196" customFormat="1" ht="24.95" customHeight="1">
      <c r="A8" s="937"/>
      <c r="B8" s="686" t="s">
        <v>88</v>
      </c>
      <c r="C8" s="261">
        <v>5</v>
      </c>
      <c r="D8" s="282"/>
      <c r="E8" s="196">
        <v>0</v>
      </c>
      <c r="F8" s="699"/>
    </row>
    <row r="9" spans="1:13" s="196" customFormat="1" ht="24.95" customHeight="1">
      <c r="A9" s="937"/>
      <c r="B9" s="280" t="s">
        <v>51</v>
      </c>
      <c r="C9" s="391"/>
      <c r="D9" s="392"/>
      <c r="E9" s="196">
        <v>15</v>
      </c>
      <c r="F9" s="704"/>
    </row>
    <row r="10" spans="1:13" s="196" customFormat="1" ht="24.95" customHeight="1">
      <c r="A10" s="937"/>
      <c r="B10" s="276" t="s">
        <v>52</v>
      </c>
      <c r="C10" s="277">
        <v>5</v>
      </c>
      <c r="D10" s="283"/>
      <c r="E10" s="196">
        <v>0</v>
      </c>
      <c r="F10" s="705"/>
    </row>
    <row r="11" spans="1:13" s="196" customFormat="1" ht="24.95" customHeight="1">
      <c r="A11" s="937"/>
      <c r="B11" s="280" t="s">
        <v>164</v>
      </c>
      <c r="C11" s="393"/>
      <c r="D11" s="392"/>
      <c r="E11" s="196">
        <v>10</v>
      </c>
      <c r="F11" s="704"/>
    </row>
    <row r="12" spans="1:13" s="196" customFormat="1" ht="24.95" customHeight="1">
      <c r="A12" s="937"/>
      <c r="B12" s="278" t="s">
        <v>165</v>
      </c>
      <c r="C12" s="281">
        <v>5</v>
      </c>
      <c r="D12" s="284"/>
      <c r="E12" s="196">
        <v>0</v>
      </c>
      <c r="F12" s="706"/>
    </row>
    <row r="13" spans="1:13" s="222" customFormat="1" ht="24.95" customHeight="1" thickBot="1">
      <c r="A13" s="938"/>
      <c r="B13" s="279" t="s">
        <v>166</v>
      </c>
      <c r="C13" s="277">
        <v>5</v>
      </c>
      <c r="D13" s="283"/>
      <c r="E13" s="196">
        <v>5</v>
      </c>
      <c r="F13" s="701"/>
    </row>
    <row r="14" spans="1:13" s="222" customFormat="1" ht="24.95" customHeight="1">
      <c r="A14" s="946" t="s">
        <v>333</v>
      </c>
      <c r="B14" s="944" t="s">
        <v>341</v>
      </c>
      <c r="C14" s="391"/>
      <c r="D14" s="941"/>
      <c r="E14" s="196">
        <v>0</v>
      </c>
      <c r="F14" s="707"/>
    </row>
    <row r="15" spans="1:13" s="222" customFormat="1" ht="24.95" customHeight="1" thickBot="1">
      <c r="A15" s="947"/>
      <c r="B15" s="945"/>
      <c r="C15" s="267">
        <v>5</v>
      </c>
      <c r="D15" s="943"/>
      <c r="E15" s="196">
        <v>10</v>
      </c>
      <c r="F15" s="701"/>
    </row>
    <row r="16" spans="1:13" ht="24.75" customHeight="1">
      <c r="A16" s="939" t="s">
        <v>331</v>
      </c>
      <c r="B16" s="932" t="s">
        <v>375</v>
      </c>
      <c r="C16" s="921">
        <v>10</v>
      </c>
      <c r="D16" s="941"/>
      <c r="E16" s="223">
        <v>0</v>
      </c>
      <c r="F16" s="707"/>
    </row>
    <row r="17" spans="1:6" ht="24.75" customHeight="1" thickBot="1">
      <c r="A17" s="940"/>
      <c r="B17" s="933"/>
      <c r="C17" s="922"/>
      <c r="D17" s="942"/>
      <c r="E17" s="196">
        <v>3</v>
      </c>
      <c r="F17" s="702"/>
    </row>
    <row r="18" spans="1:6" s="222" customFormat="1" ht="38.25">
      <c r="A18" s="923" t="s">
        <v>178</v>
      </c>
      <c r="B18" s="426" t="s">
        <v>179</v>
      </c>
      <c r="C18" s="261">
        <v>5</v>
      </c>
      <c r="D18" s="289"/>
      <c r="E18" s="196"/>
      <c r="F18" s="456"/>
    </row>
    <row r="19" spans="1:6" s="222" customFormat="1" ht="38.25">
      <c r="A19" s="924"/>
      <c r="B19" s="426" t="s">
        <v>180</v>
      </c>
      <c r="C19" s="261">
        <v>5</v>
      </c>
      <c r="D19" s="289"/>
      <c r="E19" s="196"/>
      <c r="F19" s="456"/>
    </row>
    <row r="20" spans="1:6" s="222" customFormat="1" ht="24.95" customHeight="1">
      <c r="A20" s="925"/>
      <c r="B20" s="427" t="s">
        <v>181</v>
      </c>
      <c r="C20" s="261">
        <v>3</v>
      </c>
      <c r="D20" s="423"/>
      <c r="E20" s="196"/>
      <c r="F20" s="456"/>
    </row>
    <row r="21" spans="1:6" s="222" customFormat="1" ht="24.95" customHeight="1">
      <c r="A21" s="926"/>
      <c r="B21" s="684" t="s">
        <v>342</v>
      </c>
      <c r="C21" s="261">
        <v>3</v>
      </c>
      <c r="D21" s="289"/>
      <c r="E21" s="196"/>
      <c r="F21" s="456"/>
    </row>
    <row r="22" spans="1:6" ht="24.95" customHeight="1" thickBot="1">
      <c r="A22" s="809" t="s">
        <v>26</v>
      </c>
      <c r="B22" s="809"/>
      <c r="C22" s="424"/>
      <c r="D22" s="259">
        <f>IF(SUM(D4:D21)&lt;45, SUM(D4:D21),45)</f>
        <v>0</v>
      </c>
    </row>
    <row r="23" spans="1:6">
      <c r="A23" s="285"/>
      <c r="B23" s="285"/>
    </row>
    <row r="24" spans="1:6" ht="13.5" thickBot="1">
      <c r="E24" s="226"/>
    </row>
    <row r="25" spans="1:6" ht="24.95" customHeight="1"/>
    <row r="26" spans="1:6" ht="24.95" customHeight="1"/>
    <row r="27" spans="1:6" ht="24.95" customHeight="1"/>
    <row r="28" spans="1:6" ht="24.95" customHeight="1"/>
    <row r="29" spans="1:6" ht="24.95" customHeight="1"/>
    <row r="30" spans="1:6" ht="24.95" customHeight="1"/>
    <row r="31" spans="1:6" ht="24.95" customHeight="1"/>
    <row r="32" spans="1:6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</sheetData>
  <sheetProtection algorithmName="SHA-512" hashValue="HdRDfqDjFDFyB0GGHE3AZx6MToDeX47KAKsaRadt3pfa7SylQ7j6ASWQqgIch0PtSg48Hema7fVl1TyUPDrtrA==" saltValue="bvn1XBQPof20yt4/ObSjdQ==" spinCount="100000" sheet="1" selectLockedCells="1"/>
  <mergeCells count="14">
    <mergeCell ref="A1:D1"/>
    <mergeCell ref="A22:B22"/>
    <mergeCell ref="C16:C17"/>
    <mergeCell ref="A18:A21"/>
    <mergeCell ref="C5:C7"/>
    <mergeCell ref="D4:D7"/>
    <mergeCell ref="B16:B17"/>
    <mergeCell ref="A3:B3"/>
    <mergeCell ref="A4:A13"/>
    <mergeCell ref="A16:A17"/>
    <mergeCell ref="D16:D17"/>
    <mergeCell ref="D14:D15"/>
    <mergeCell ref="B14:B15"/>
    <mergeCell ref="A14:A15"/>
  </mergeCells>
  <phoneticPr fontId="43" type="noConversion"/>
  <dataValidations count="5">
    <dataValidation type="list" allowBlank="1" showInputMessage="1" showErrorMessage="1" errorTitle="Falscher Wert!" error="Bitte geben Sie die Zahl 0 oder 20 ein." sqref="D10 D8" xr:uid="{00000000-0002-0000-1000-000000000000}">
      <formula1>$E$6:$E$7</formula1>
    </dataValidation>
    <dataValidation type="list" allowBlank="1" showInputMessage="1" showErrorMessage="1" errorTitle="Falscher Wert!" error="Bitte geben Sie die Zahl 0 oder 5 ein." sqref="D18:D19 D13:D14" xr:uid="{00000000-0002-0000-1000-000001000000}">
      <formula1>$E$12:$E$13</formula1>
    </dataValidation>
    <dataValidation type="list" allowBlank="1" showInputMessage="1" showErrorMessage="1" errorTitle="Falscher Wert!" error="Bitte geben Sie die Zahl 0 oder 10 ein." sqref="D12" xr:uid="{00000000-0002-0000-1000-000002000000}">
      <formula1>$E$6:$E$7</formula1>
    </dataValidation>
    <dataValidation type="list" allowBlank="1" showInputMessage="1" showErrorMessage="1" errorTitle="Falscher Wert!" error="Bitte geben Sie die Zahl 0 oder 5 ein." sqref="D16:D17" xr:uid="{00000000-0002-0000-1000-000004000000}">
      <formula1>$E$14:$E$15</formula1>
    </dataValidation>
    <dataValidation type="list" allowBlank="1" showInputMessage="1" showErrorMessage="1" errorTitle="Falscher Wert!" error="Bitte geben Sie die Zahl 0 oder 5 ein." sqref="D20:D21" xr:uid="{B5D09DF5-C179-4DB1-BF30-7653DDECBFF0}">
      <formula1>$E$16:$E$17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8"/>
  <sheetViews>
    <sheetView showGridLines="0" zoomScaleNormal="100" workbookViewId="0">
      <selection activeCell="E4" sqref="E4:E5"/>
    </sheetView>
  </sheetViews>
  <sheetFormatPr baseColWidth="10" defaultColWidth="11.42578125" defaultRowHeight="12.75"/>
  <cols>
    <col min="1" max="1" width="95.140625" style="223" customWidth="1"/>
    <col min="2" max="2" width="11.42578125" style="224"/>
    <col min="3" max="3" width="11.42578125" style="223" customWidth="1"/>
    <col min="4" max="4" width="11.42578125" style="223" hidden="1" customWidth="1"/>
    <col min="5" max="5" width="30.7109375" style="223" customWidth="1"/>
    <col min="6" max="16384" width="11.42578125" style="223"/>
  </cols>
  <sheetData>
    <row r="1" spans="1:5" s="206" customFormat="1" ht="24.95" customHeight="1">
      <c r="A1" s="796" t="s">
        <v>188</v>
      </c>
      <c r="B1" s="920"/>
      <c r="C1" s="920"/>
      <c r="D1" s="920"/>
    </row>
    <row r="2" spans="1:5" s="196" customFormat="1" ht="7.5" customHeight="1" thickBot="1">
      <c r="A2" s="433"/>
      <c r="B2" s="218"/>
      <c r="C2" s="218"/>
      <c r="D2" s="219"/>
    </row>
    <row r="3" spans="1:5" s="196" customFormat="1" ht="38.25">
      <c r="A3" s="435" t="s">
        <v>25</v>
      </c>
      <c r="B3" s="220" t="s">
        <v>211</v>
      </c>
      <c r="C3" s="221" t="s">
        <v>27</v>
      </c>
      <c r="D3" s="196">
        <v>0</v>
      </c>
      <c r="E3" s="192" t="s">
        <v>73</v>
      </c>
    </row>
    <row r="4" spans="1:5" s="196" customFormat="1" ht="24.95" customHeight="1">
      <c r="A4" s="422" t="s">
        <v>315</v>
      </c>
      <c r="B4" s="261">
        <v>10</v>
      </c>
      <c r="C4" s="289">
        <v>0</v>
      </c>
      <c r="D4" s="196">
        <v>10</v>
      </c>
      <c r="E4" s="456"/>
    </row>
    <row r="5" spans="1:5" s="196" customFormat="1" ht="24.95" customHeight="1">
      <c r="A5" s="685" t="s">
        <v>371</v>
      </c>
      <c r="B5" s="261">
        <v>5</v>
      </c>
      <c r="C5" s="423">
        <v>0</v>
      </c>
      <c r="D5" s="196">
        <v>0</v>
      </c>
      <c r="E5" s="456"/>
    </row>
    <row r="6" spans="1:5" s="222" customFormat="1" ht="24.95" customHeight="1" thickBot="1">
      <c r="A6" s="434" t="s">
        <v>26</v>
      </c>
      <c r="B6" s="432"/>
      <c r="C6" s="259">
        <f>IF(SUM(C4:C5)&lt;15, SUM(C4:C5),15)</f>
        <v>0</v>
      </c>
      <c r="D6" s="196">
        <v>5</v>
      </c>
      <c r="E6" s="431"/>
    </row>
    <row r="7" spans="1:5">
      <c r="D7" s="196"/>
    </row>
    <row r="8" spans="1:5">
      <c r="D8" s="196"/>
    </row>
  </sheetData>
  <sheetProtection algorithmName="SHA-512" hashValue="0eJD3bz1KJYcnZcUMbpEuohfzf6uLPYt9wGpxaiYJ/8Q4/GtrzoIjDJnHixqGN4GIZEDHB7iN23qQV0KEmx4Hw==" saltValue="KSX7X7OLlI4Z4NdE6Wfnag==" spinCount="100000" sheet="1" selectLockedCell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00000000-0002-0000-1100-000000000000}">
      <formula1>$D$3:$D$4</formula1>
    </dataValidation>
    <dataValidation type="list" allowBlank="1" showInputMessage="1" showErrorMessage="1" errorTitle="Falscher Wert!" error="Bitte geben Sie die Zahl 0 oder 5 ein." sqref="C5" xr:uid="{00000000-0002-0000-1100-000001000000}">
      <formula1>$D$5:$D$6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D1B2A-0743-46BE-818C-4FE033041747}">
  <dimension ref="A1:F7"/>
  <sheetViews>
    <sheetView workbookViewId="0">
      <selection activeCell="C5" sqref="C5"/>
    </sheetView>
  </sheetViews>
  <sheetFormatPr baseColWidth="10" defaultColWidth="11.42578125" defaultRowHeight="12.75"/>
  <cols>
    <col min="1" max="1" width="97" style="656" customWidth="1"/>
    <col min="2" max="2" width="11.42578125" style="662"/>
    <col min="3" max="3" width="11.85546875" style="656" customWidth="1"/>
    <col min="4" max="4" width="0.140625" style="656" customWidth="1"/>
    <col min="5" max="5" width="30.7109375" style="656" customWidth="1"/>
    <col min="6" max="16384" width="11.42578125" style="656"/>
  </cols>
  <sheetData>
    <row r="1" spans="1:6" s="642" customFormat="1" ht="24" customHeight="1">
      <c r="A1" s="919" t="s">
        <v>334</v>
      </c>
      <c r="B1" s="948"/>
      <c r="C1" s="948"/>
      <c r="D1" s="948"/>
      <c r="E1" s="641"/>
    </row>
    <row r="2" spans="1:6" s="646" customFormat="1" ht="10.5" customHeight="1" thickBot="1">
      <c r="A2" s="643"/>
      <c r="B2" s="644"/>
      <c r="C2" s="644"/>
      <c r="D2" s="645"/>
    </row>
    <row r="3" spans="1:6" s="646" customFormat="1" ht="39.75" customHeight="1">
      <c r="A3" s="647" t="s">
        <v>25</v>
      </c>
      <c r="B3" s="648" t="s">
        <v>211</v>
      </c>
      <c r="C3" s="649" t="s">
        <v>27</v>
      </c>
      <c r="D3" s="646">
        <v>0</v>
      </c>
      <c r="E3" s="650" t="s">
        <v>73</v>
      </c>
      <c r="F3" s="651"/>
    </row>
    <row r="4" spans="1:6" s="646" customFormat="1" ht="24.75" customHeight="1">
      <c r="A4" s="652" t="s">
        <v>335</v>
      </c>
      <c r="B4" s="653">
        <v>10</v>
      </c>
      <c r="C4" s="654"/>
      <c r="D4" s="646">
        <v>0</v>
      </c>
      <c r="E4" s="707"/>
    </row>
    <row r="5" spans="1:6" ht="24.75" customHeight="1">
      <c r="A5" s="646" t="s">
        <v>336</v>
      </c>
      <c r="B5" s="664">
        <v>5</v>
      </c>
      <c r="C5" s="655"/>
      <c r="D5" s="656">
        <v>10</v>
      </c>
      <c r="E5" s="707"/>
    </row>
    <row r="6" spans="1:6" s="661" customFormat="1" ht="24.75" customHeight="1" thickBot="1">
      <c r="A6" s="657" t="s">
        <v>26</v>
      </c>
      <c r="B6" s="658"/>
      <c r="C6" s="659">
        <f>IF(SUM(C4:C5)&lt;15, SUM(C4:C5),15)</f>
        <v>0</v>
      </c>
      <c r="D6" s="646">
        <v>0</v>
      </c>
      <c r="E6" s="660"/>
    </row>
    <row r="7" spans="1:6">
      <c r="D7" s="656">
        <v>5</v>
      </c>
    </row>
  </sheetData>
  <sheetProtection algorithmName="SHA-512" hashValue="esKjl0vsxVci5yK0U/LPdv2FKK+bE28eox3MzTuMbF7gai/+8C203S/uaLu2kRl1Y3YN2Vv0hBhN27FxEjs/fw==" saltValue="rSMM7/F8EhauAVeLW6jQow==" spinCount="100000" sheet="1" objects="1" scenario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AED5D703-6188-4E69-BEA5-D74CAF8ABC1E}">
      <formula1>$D$4:$D$5</formula1>
    </dataValidation>
    <dataValidation type="list" allowBlank="1" showInputMessage="1" showErrorMessage="1" errorTitle="Falscher Wert!" error="Bitte geben Sie die Zahl 0 oder 5 ein." sqref="C5 C5" xr:uid="{EC28E946-788D-40B6-AAF2-2B034756BD28}">
      <formula1>$D$6:$D$7</formula1>
    </dataValidation>
  </dataValidation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>
    <pageSetUpPr fitToPage="1"/>
  </sheetPr>
  <dimension ref="A1:H25"/>
  <sheetViews>
    <sheetView showGridLines="0" zoomScaleNormal="100" workbookViewId="0">
      <selection activeCell="M18" sqref="M18"/>
    </sheetView>
  </sheetViews>
  <sheetFormatPr baseColWidth="10" defaultColWidth="11.42578125" defaultRowHeight="12.75"/>
  <cols>
    <col min="1" max="1" width="55.7109375" style="195" customWidth="1"/>
    <col min="2" max="2" width="15.7109375" style="310" customWidth="1"/>
    <col min="3" max="3" width="30.7109375" style="225" customWidth="1"/>
    <col min="4" max="4" width="2.7109375" style="195" customWidth="1"/>
    <col min="5" max="5" width="11.42578125" style="195"/>
    <col min="6" max="6" width="25.140625" style="195" hidden="1" customWidth="1"/>
    <col min="7" max="8" width="0" style="195" hidden="1" customWidth="1"/>
    <col min="9" max="16384" width="11.42578125" style="195"/>
  </cols>
  <sheetData>
    <row r="1" spans="1:8" ht="23.1" customHeight="1" thickBot="1">
      <c r="A1" s="796" t="s">
        <v>190</v>
      </c>
      <c r="B1" s="796"/>
      <c r="C1" s="206"/>
      <c r="F1" s="949" t="s">
        <v>66</v>
      </c>
      <c r="G1" s="950"/>
      <c r="H1" s="951"/>
    </row>
    <row r="2" spans="1:8" ht="15" customHeight="1">
      <c r="A2" s="207"/>
      <c r="B2" s="207"/>
    </row>
    <row r="3" spans="1:8" ht="23.1" customHeight="1" thickBot="1">
      <c r="A3" s="273" t="s">
        <v>133</v>
      </c>
      <c r="B3" s="257"/>
    </row>
    <row r="4" spans="1:8" s="167" customFormat="1" ht="24.95" customHeight="1">
      <c r="A4" s="308" t="s">
        <v>25</v>
      </c>
      <c r="B4" s="394" t="s">
        <v>6</v>
      </c>
      <c r="C4" s="410" t="s">
        <v>73</v>
      </c>
      <c r="F4" s="602"/>
      <c r="G4" s="603" t="s">
        <v>273</v>
      </c>
      <c r="H4" s="604" t="s">
        <v>6</v>
      </c>
    </row>
    <row r="5" spans="1:8" s="167" customFormat="1" ht="23.1" customHeight="1">
      <c r="A5" s="395" t="s">
        <v>191</v>
      </c>
      <c r="B5" s="411"/>
      <c r="C5" s="699"/>
      <c r="F5" s="605" t="s">
        <v>318</v>
      </c>
      <c r="G5" s="606">
        <v>750</v>
      </c>
      <c r="H5" s="607">
        <v>0</v>
      </c>
    </row>
    <row r="6" spans="1:8" s="167" customFormat="1" ht="23.1" customHeight="1" thickBot="1">
      <c r="A6" s="396" t="s">
        <v>57</v>
      </c>
      <c r="B6" s="401">
        <f>IF(B5="",0,IF(B5&lt;=G6,H6,IF(B5&gt;G5,0,H6+(H5-H6)/(G5-G6)*(B5-G6))))</f>
        <v>0</v>
      </c>
      <c r="C6" s="420"/>
      <c r="F6" s="605" t="s">
        <v>319</v>
      </c>
      <c r="G6" s="606">
        <v>150</v>
      </c>
      <c r="H6" s="607">
        <v>155</v>
      </c>
    </row>
    <row r="7" spans="1:8" s="167" customFormat="1" ht="15" customHeight="1">
      <c r="A7" s="156"/>
      <c r="B7" s="310"/>
      <c r="C7" s="206"/>
    </row>
    <row r="8" spans="1:8" ht="15" customHeight="1"/>
    <row r="9" spans="1:8" ht="23.1" customHeight="1" thickBot="1">
      <c r="A9" s="711" t="s">
        <v>382</v>
      </c>
      <c r="B9" s="414"/>
      <c r="C9" s="363"/>
    </row>
    <row r="10" spans="1:8" ht="24.95" customHeight="1">
      <c r="A10" s="308" t="s">
        <v>25</v>
      </c>
      <c r="B10" s="394" t="s">
        <v>6</v>
      </c>
      <c r="C10" s="410" t="s">
        <v>73</v>
      </c>
      <c r="F10" s="602"/>
      <c r="G10" s="603" t="s">
        <v>273</v>
      </c>
      <c r="H10" s="604" t="s">
        <v>6</v>
      </c>
    </row>
    <row r="11" spans="1:8" ht="23.1" customHeight="1">
      <c r="A11" s="397" t="s">
        <v>191</v>
      </c>
      <c r="B11" s="421"/>
      <c r="C11" s="698"/>
      <c r="F11" s="605" t="s">
        <v>318</v>
      </c>
      <c r="G11" s="606">
        <v>750</v>
      </c>
      <c r="H11" s="607">
        <v>0</v>
      </c>
    </row>
    <row r="12" spans="1:8" ht="23.1" customHeight="1" thickBot="1">
      <c r="A12" s="398" t="s">
        <v>26</v>
      </c>
      <c r="B12" s="401">
        <f>IF(B11="",0,IF(B11&lt;=G12,H12,IF(B11&gt;G11,0,H12+(H11-H12)/(G11-G12)*(B11-G12))))</f>
        <v>0</v>
      </c>
      <c r="C12" s="415"/>
      <c r="F12" s="605" t="s">
        <v>319</v>
      </c>
      <c r="G12" s="606">
        <v>150</v>
      </c>
      <c r="H12" s="607">
        <v>175</v>
      </c>
    </row>
    <row r="13" spans="1:8" ht="15" customHeight="1">
      <c r="A13" s="389"/>
      <c r="B13" s="413"/>
      <c r="C13" s="195"/>
    </row>
    <row r="14" spans="1:8" ht="23.1" customHeight="1">
      <c r="A14" s="194"/>
      <c r="C14" s="195"/>
    </row>
    <row r="15" spans="1:8" ht="23.1" customHeight="1" thickBot="1">
      <c r="A15" s="711" t="s">
        <v>383</v>
      </c>
      <c r="B15" s="414"/>
      <c r="C15" s="418"/>
    </row>
    <row r="16" spans="1:8" ht="24.95" customHeight="1">
      <c r="A16" s="308" t="s">
        <v>25</v>
      </c>
      <c r="B16" s="394" t="s">
        <v>6</v>
      </c>
      <c r="C16" s="410" t="s">
        <v>73</v>
      </c>
      <c r="F16" s="602"/>
      <c r="G16" s="603" t="s">
        <v>273</v>
      </c>
      <c r="H16" s="604" t="s">
        <v>6</v>
      </c>
    </row>
    <row r="17" spans="1:8" ht="23.1" customHeight="1">
      <c r="A17" s="395" t="s">
        <v>191</v>
      </c>
      <c r="B17" s="411"/>
      <c r="C17" s="698"/>
      <c r="F17" s="605" t="s">
        <v>318</v>
      </c>
      <c r="G17" s="606">
        <v>750</v>
      </c>
      <c r="H17" s="607">
        <v>0</v>
      </c>
    </row>
    <row r="18" spans="1:8" ht="23.1" customHeight="1" thickBot="1">
      <c r="A18" s="399" t="s">
        <v>26</v>
      </c>
      <c r="B18" s="401">
        <f>IF(B17="",0,IF(B17&lt;=G18,H18,IF(B17&gt;G17,0,H18+(H17-H18)/(G17-G18)*(B17-G18))))</f>
        <v>0</v>
      </c>
      <c r="C18" s="419"/>
      <c r="F18" s="605" t="s">
        <v>319</v>
      </c>
      <c r="G18" s="606">
        <v>150</v>
      </c>
      <c r="H18" s="607">
        <v>220</v>
      </c>
    </row>
    <row r="19" spans="1:8" ht="23.1" customHeight="1">
      <c r="A19" s="156"/>
    </row>
    <row r="20" spans="1:8" ht="23.1" customHeight="1"/>
    <row r="21" spans="1:8" ht="23.1" customHeight="1" thickBot="1">
      <c r="A21" s="273" t="s">
        <v>135</v>
      </c>
      <c r="B21" s="414"/>
    </row>
    <row r="22" spans="1:8" ht="24.95" customHeight="1">
      <c r="A22" s="394" t="s">
        <v>25</v>
      </c>
      <c r="B22" s="400" t="s">
        <v>6</v>
      </c>
      <c r="C22" s="422" t="s">
        <v>73</v>
      </c>
      <c r="F22" s="602"/>
      <c r="G22" s="603" t="s">
        <v>273</v>
      </c>
      <c r="H22" s="604" t="s">
        <v>6</v>
      </c>
    </row>
    <row r="23" spans="1:8" ht="23.1" customHeight="1">
      <c r="A23" s="397" t="s">
        <v>191</v>
      </c>
      <c r="B23" s="421"/>
      <c r="C23" s="699"/>
      <c r="D23" s="256"/>
      <c r="F23" s="605" t="s">
        <v>318</v>
      </c>
      <c r="G23" s="606">
        <v>750</v>
      </c>
      <c r="H23" s="607">
        <v>0</v>
      </c>
    </row>
    <row r="24" spans="1:8" ht="23.1" customHeight="1" thickBot="1">
      <c r="A24" s="398" t="s">
        <v>26</v>
      </c>
      <c r="B24" s="401">
        <f>IF(B23="",0,IF(B23&lt;=G24,H24,IF(B23&gt;G23,0,H24+(H23-H24)/(G23-G24)*(B23-G24))))</f>
        <v>0</v>
      </c>
      <c r="C24" s="419"/>
      <c r="F24" s="605" t="s">
        <v>319</v>
      </c>
      <c r="G24" s="606">
        <v>150</v>
      </c>
      <c r="H24" s="607">
        <v>240</v>
      </c>
    </row>
    <row r="25" spans="1:8">
      <c r="A25" s="156"/>
      <c r="B25" s="413"/>
    </row>
  </sheetData>
  <sheetProtection algorithmName="SHA-512" hashValue="Osbmn4uLLminE41RsLyev0lhZrSxCFTvQPdCdij4SdKzus1vqRcjsO2K5OSyzLfGfIqbYBqmZpKe1B1x3Fv+NA==" saltValue="I7ihL9kwycqKb59yuUjubA==" spinCount="100000" sheet="1" objects="1" scenarios="1"/>
  <mergeCells count="2">
    <mergeCell ref="A1:B1"/>
    <mergeCell ref="F1:H1"/>
  </mergeCells>
  <phoneticPr fontId="43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>
    <pageSetUpPr fitToPage="1"/>
  </sheetPr>
  <dimension ref="A1:H25"/>
  <sheetViews>
    <sheetView showGridLines="0" zoomScaleNormal="100" workbookViewId="0">
      <selection activeCell="B17" sqref="B17"/>
    </sheetView>
  </sheetViews>
  <sheetFormatPr baseColWidth="10" defaultColWidth="11.42578125" defaultRowHeight="12.75"/>
  <cols>
    <col min="1" max="1" width="55.7109375" style="180" customWidth="1"/>
    <col min="2" max="2" width="15.7109375" style="310" customWidth="1"/>
    <col min="3" max="3" width="30.7109375" style="225" customWidth="1"/>
    <col min="4" max="4" width="2.7109375" style="195" customWidth="1"/>
    <col min="5" max="5" width="11.42578125" style="195"/>
    <col min="6" max="6" width="20.85546875" style="195" hidden="1" customWidth="1"/>
    <col min="7" max="8" width="0" style="195" hidden="1" customWidth="1"/>
    <col min="9" max="16384" width="11.42578125" style="195"/>
  </cols>
  <sheetData>
    <row r="1" spans="1:8" ht="23.1" customHeight="1" thickBot="1">
      <c r="A1" s="796" t="s">
        <v>170</v>
      </c>
      <c r="B1" s="796"/>
      <c r="C1" s="206"/>
      <c r="F1" s="949" t="s">
        <v>66</v>
      </c>
      <c r="G1" s="950"/>
      <c r="H1" s="951"/>
    </row>
    <row r="2" spans="1:8" ht="15" customHeight="1">
      <c r="A2" s="200"/>
      <c r="B2" s="207"/>
    </row>
    <row r="3" spans="1:8" ht="23.1" customHeight="1" thickBot="1">
      <c r="A3" s="273" t="s">
        <v>133</v>
      </c>
      <c r="B3" s="257"/>
    </row>
    <row r="4" spans="1:8" s="167" customFormat="1" ht="24.95" customHeight="1">
      <c r="A4" s="403" t="s">
        <v>25</v>
      </c>
      <c r="B4" s="394" t="s">
        <v>6</v>
      </c>
      <c r="C4" s="410" t="s">
        <v>73</v>
      </c>
      <c r="D4" s="258"/>
      <c r="F4" s="602"/>
      <c r="G4" s="603" t="s">
        <v>273</v>
      </c>
      <c r="H4" s="604" t="s">
        <v>6</v>
      </c>
    </row>
    <row r="5" spans="1:8" s="167" customFormat="1" ht="23.1" customHeight="1">
      <c r="A5" s="404" t="s">
        <v>130</v>
      </c>
      <c r="B5" s="411"/>
      <c r="C5" s="699"/>
      <c r="F5" s="605" t="s">
        <v>320</v>
      </c>
      <c r="G5" s="606">
        <v>20</v>
      </c>
      <c r="H5" s="607">
        <v>0</v>
      </c>
    </row>
    <row r="6" spans="1:8" s="162" customFormat="1" ht="23.1" customHeight="1" thickBot="1">
      <c r="A6" s="405" t="s">
        <v>57</v>
      </c>
      <c r="B6" s="401">
        <f>IF(B5="",0,IF(B5&lt;=G6,H6,IF(B5&gt;G5,0,H5+(H6/(G6-G5)*(B5-G5)))))</f>
        <v>0</v>
      </c>
      <c r="F6" s="605" t="s">
        <v>321</v>
      </c>
      <c r="G6" s="606">
        <v>8</v>
      </c>
      <c r="H6" s="607">
        <v>55</v>
      </c>
    </row>
    <row r="7" spans="1:8" ht="15" customHeight="1">
      <c r="A7" s="412"/>
      <c r="B7" s="413"/>
      <c r="F7" s="167"/>
      <c r="G7" s="167"/>
      <c r="H7" s="167"/>
    </row>
    <row r="8" spans="1:8" ht="15" customHeight="1"/>
    <row r="9" spans="1:8" ht="23.1" customHeight="1" thickBot="1">
      <c r="A9" s="711" t="s">
        <v>382</v>
      </c>
      <c r="B9" s="414"/>
      <c r="C9" s="363"/>
    </row>
    <row r="10" spans="1:8" ht="24.95" customHeight="1">
      <c r="A10" s="406" t="s">
        <v>25</v>
      </c>
      <c r="B10" s="402" t="s">
        <v>6</v>
      </c>
      <c r="C10" s="410" t="s">
        <v>73</v>
      </c>
      <c r="D10" s="256"/>
      <c r="F10" s="602"/>
      <c r="G10" s="603" t="s">
        <v>273</v>
      </c>
      <c r="H10" s="604" t="s">
        <v>6</v>
      </c>
    </row>
    <row r="11" spans="1:8" ht="23.1" customHeight="1">
      <c r="A11" s="407" t="s">
        <v>130</v>
      </c>
      <c r="B11" s="411"/>
      <c r="C11" s="698"/>
      <c r="F11" s="605" t="s">
        <v>320</v>
      </c>
      <c r="G11" s="606">
        <v>20</v>
      </c>
      <c r="H11" s="607">
        <v>0</v>
      </c>
    </row>
    <row r="12" spans="1:8" ht="23.1" customHeight="1" thickBot="1">
      <c r="A12" s="408" t="s">
        <v>26</v>
      </c>
      <c r="B12" s="401">
        <f>IF(B11="",0,IF(B11&lt;=G12,H12,IF(B11&gt;G11,0,H11+(H12/(G12-G11)*(B11-G11)))))</f>
        <v>0</v>
      </c>
      <c r="C12" s="415"/>
      <c r="F12" s="605" t="s">
        <v>321</v>
      </c>
      <c r="G12" s="606">
        <v>8</v>
      </c>
      <c r="H12" s="607">
        <v>75</v>
      </c>
    </row>
    <row r="13" spans="1:8" ht="15" customHeight="1">
      <c r="A13" s="416"/>
      <c r="C13" s="195"/>
    </row>
    <row r="14" spans="1:8" ht="23.1" customHeight="1">
      <c r="A14" s="417"/>
      <c r="C14" s="195"/>
    </row>
    <row r="15" spans="1:8" ht="23.1" customHeight="1" thickBot="1">
      <c r="A15" s="711" t="s">
        <v>383</v>
      </c>
      <c r="B15" s="414"/>
      <c r="C15" s="418"/>
    </row>
    <row r="16" spans="1:8" ht="24.95" customHeight="1">
      <c r="A16" s="406" t="s">
        <v>25</v>
      </c>
      <c r="B16" s="402" t="s">
        <v>6</v>
      </c>
      <c r="C16" s="410" t="s">
        <v>73</v>
      </c>
      <c r="D16" s="256"/>
      <c r="F16" s="602"/>
      <c r="G16" s="603" t="s">
        <v>273</v>
      </c>
      <c r="H16" s="604" t="s">
        <v>6</v>
      </c>
    </row>
    <row r="17" spans="1:8" ht="23.1" customHeight="1">
      <c r="A17" s="407" t="s">
        <v>130</v>
      </c>
      <c r="B17" s="411"/>
      <c r="C17" s="698"/>
      <c r="F17" s="605" t="s">
        <v>320</v>
      </c>
      <c r="G17" s="606">
        <v>20</v>
      </c>
      <c r="H17" s="607">
        <v>0</v>
      </c>
    </row>
    <row r="18" spans="1:8" ht="23.1" customHeight="1" thickBot="1">
      <c r="A18" s="408" t="s">
        <v>26</v>
      </c>
      <c r="B18" s="401">
        <f>IF(B17="",0,IF(B17&lt;=G18,H18,IF(B17&gt;G17,0,H17+(H18/(G18-G17)*(B17-G17)))))</f>
        <v>0</v>
      </c>
      <c r="C18" s="419"/>
      <c r="F18" s="605" t="s">
        <v>321</v>
      </c>
      <c r="G18" s="606">
        <v>8</v>
      </c>
      <c r="H18" s="607">
        <v>130</v>
      </c>
    </row>
    <row r="19" spans="1:8" ht="23.1" customHeight="1">
      <c r="A19" s="412"/>
    </row>
    <row r="20" spans="1:8" ht="23.1" customHeight="1"/>
    <row r="21" spans="1:8" ht="23.1" customHeight="1" thickBot="1">
      <c r="A21" s="273" t="s">
        <v>135</v>
      </c>
      <c r="B21" s="414"/>
      <c r="C21" s="418"/>
    </row>
    <row r="22" spans="1:8" ht="24.95" customHeight="1">
      <c r="A22" s="406" t="s">
        <v>25</v>
      </c>
      <c r="B22" s="394" t="s">
        <v>6</v>
      </c>
      <c r="C22" s="410" t="s">
        <v>73</v>
      </c>
      <c r="D22" s="256"/>
      <c r="F22" s="602"/>
      <c r="G22" s="603" t="s">
        <v>273</v>
      </c>
      <c r="H22" s="604" t="s">
        <v>6</v>
      </c>
    </row>
    <row r="23" spans="1:8" ht="23.1" customHeight="1">
      <c r="A23" s="407" t="s">
        <v>130</v>
      </c>
      <c r="B23" s="411"/>
      <c r="C23" s="699"/>
      <c r="D23" s="256"/>
      <c r="F23" s="605" t="s">
        <v>320</v>
      </c>
      <c r="G23" s="606">
        <v>20</v>
      </c>
      <c r="H23" s="607">
        <v>0</v>
      </c>
    </row>
    <row r="24" spans="1:8" ht="23.1" customHeight="1" thickBot="1">
      <c r="A24" s="409" t="s">
        <v>26</v>
      </c>
      <c r="B24" s="401">
        <f>IF(B23="",0,IF(B23&lt;=G24,H24,IF(B23&gt;G23,0,H23+(H24/(G24-G23)*(B23-G23)))))</f>
        <v>0</v>
      </c>
      <c r="C24" s="419"/>
      <c r="F24" s="605" t="s">
        <v>321</v>
      </c>
      <c r="G24" s="606">
        <v>8</v>
      </c>
      <c r="H24" s="607">
        <v>120</v>
      </c>
    </row>
    <row r="25" spans="1:8">
      <c r="A25" s="412"/>
    </row>
  </sheetData>
  <sheetProtection algorithmName="SHA-512" hashValue="1Xb+NTncXm2+lR6TOQncxhotSjXaEs5RHRd9Gvu2h/BvCxSp/uurfCa98UBspBZRMTu8ZBfedMDOIEDacOhglA==" saltValue="sBL0dVC0g59J1ChevakTiQ==" spinCount="100000" sheet="1" selectLockedCells="1"/>
  <mergeCells count="2">
    <mergeCell ref="A1:B1"/>
    <mergeCell ref="F1:H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outlinePr summaryRight="0"/>
    <pageSetUpPr fitToPage="1"/>
  </sheetPr>
  <dimension ref="A1:AZ52"/>
  <sheetViews>
    <sheetView showGridLines="0" tabSelected="1" showRuler="0" showWhiteSpace="0" zoomScaleNormal="100" zoomScaleSheetLayoutView="100" workbookViewId="0">
      <selection activeCell="N51" sqref="N51"/>
    </sheetView>
  </sheetViews>
  <sheetFormatPr baseColWidth="10" defaultColWidth="11.42578125" defaultRowHeight="12.75" outlineLevelCol="1"/>
  <cols>
    <col min="1" max="2" width="1.7109375" style="17" customWidth="1"/>
    <col min="3" max="3" width="31.5703125" style="26" customWidth="1"/>
    <col min="4" max="4" width="12.85546875" style="27" customWidth="1"/>
    <col min="5" max="5" width="5.28515625" style="30" customWidth="1"/>
    <col min="6" max="6" width="67.28515625" style="28" customWidth="1"/>
    <col min="7" max="7" width="16.85546875" style="26" customWidth="1"/>
    <col min="8" max="8" width="15.42578125" style="65" customWidth="1"/>
    <col min="9" max="9" width="0.28515625" style="28" customWidth="1"/>
    <col min="10" max="10" width="2.85546875" style="28" customWidth="1"/>
    <col min="11" max="11" width="23.28515625" style="28" customWidth="1"/>
    <col min="12" max="12" width="15.5703125" style="28" customWidth="1"/>
    <col min="13" max="13" width="2.85546875" style="28" customWidth="1"/>
    <col min="14" max="15" width="15.7109375" style="28" customWidth="1"/>
    <col min="16" max="16" width="2.85546875" style="28" customWidth="1"/>
    <col min="17" max="18" width="15.7109375" style="28" customWidth="1"/>
    <col min="19" max="19" width="2.85546875" style="28" customWidth="1"/>
    <col min="20" max="21" width="15.7109375" style="28" customWidth="1"/>
    <col min="22" max="22" width="2.85546875" style="28" customWidth="1"/>
    <col min="23" max="23" width="2.85546875" style="28" customWidth="1" collapsed="1"/>
    <col min="24" max="24" width="3.7109375" style="28" hidden="1" customWidth="1" outlineLevel="1"/>
    <col min="25" max="25" width="11.28515625" style="28" hidden="1" customWidth="1" outlineLevel="1"/>
    <col min="26" max="26" width="46.5703125" style="17" hidden="1" customWidth="1" outlineLevel="1"/>
    <col min="27" max="27" width="3.7109375" style="17" hidden="1" customWidth="1" outlineLevel="1"/>
    <col min="28" max="28" width="3.7109375" style="28" customWidth="1" collapsed="1"/>
    <col min="29" max="29" width="3.7109375" style="28" hidden="1" customWidth="1" outlineLevel="1"/>
    <col min="30" max="30" width="11.28515625" style="28" hidden="1" customWidth="1" outlineLevel="1"/>
    <col min="31" max="31" width="46.5703125" style="17" hidden="1" customWidth="1" outlineLevel="1"/>
    <col min="32" max="32" width="3.7109375" style="17" hidden="1" customWidth="1" outlineLevel="1"/>
    <col min="33" max="33" width="3.7109375" style="28" customWidth="1" collapsed="1"/>
    <col min="34" max="34" width="3.7109375" style="28" hidden="1" customWidth="1" outlineLevel="1"/>
    <col min="35" max="35" width="11.28515625" style="28" hidden="1" customWidth="1" outlineLevel="1"/>
    <col min="36" max="36" width="46.5703125" style="17" hidden="1" customWidth="1" outlineLevel="1"/>
    <col min="37" max="37" width="3.7109375" style="17" hidden="1" customWidth="1" outlineLevel="1"/>
    <col min="38" max="38" width="3.7109375" style="17" customWidth="1" collapsed="1"/>
    <col min="39" max="39" width="3.7109375" style="28" hidden="1" customWidth="1" outlineLevel="1"/>
    <col min="40" max="40" width="11.28515625" style="28" hidden="1" customWidth="1" outlineLevel="1"/>
    <col min="41" max="41" width="46.5703125" style="17" hidden="1" customWidth="1" outlineLevel="1"/>
    <col min="42" max="42" width="3.7109375" style="17" hidden="1" customWidth="1" outlineLevel="1"/>
    <col min="43" max="43" width="3.7109375" style="17" customWidth="1" collapsed="1"/>
    <col min="44" max="44" width="3.7109375" style="28" hidden="1" customWidth="1" outlineLevel="1"/>
    <col min="45" max="45" width="11.28515625" style="28" hidden="1" customWidth="1" outlineLevel="1"/>
    <col min="46" max="46" width="46.5703125" style="17" hidden="1" customWidth="1" outlineLevel="1"/>
    <col min="47" max="47" width="3.7109375" style="17" hidden="1" customWidth="1" outlineLevel="1"/>
    <col min="48" max="48" width="3.7109375" style="17" customWidth="1" collapsed="1"/>
    <col min="49" max="49" width="3.7109375" style="28" hidden="1" customWidth="1" outlineLevel="1"/>
    <col min="50" max="50" width="11.28515625" style="28" hidden="1" customWidth="1" outlineLevel="1"/>
    <col min="51" max="51" width="46.5703125" style="17" hidden="1" customWidth="1" outlineLevel="1"/>
    <col min="52" max="52" width="3.7109375" style="17" hidden="1" customWidth="1" outlineLevel="1"/>
    <col min="53" max="53" width="3.7109375" style="17" customWidth="1"/>
    <col min="54" max="16384" width="11.42578125" style="17"/>
  </cols>
  <sheetData>
    <row r="1" spans="1:51" ht="82.5" customHeight="1" thickBot="1">
      <c r="A1" s="19"/>
      <c r="B1" s="19"/>
      <c r="C1" s="752" t="s">
        <v>376</v>
      </c>
      <c r="D1" s="752"/>
      <c r="E1" s="752"/>
      <c r="F1" s="752"/>
      <c r="G1" s="752"/>
      <c r="H1" s="752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9">
        <f>Z9</f>
        <v>0</v>
      </c>
      <c r="AB1" s="29">
        <f>AE9</f>
        <v>0</v>
      </c>
      <c r="AG1" s="29">
        <f>AJ9</f>
        <v>0</v>
      </c>
      <c r="AL1" s="29">
        <f>AO9</f>
        <v>0</v>
      </c>
      <c r="AQ1" s="29">
        <f>AT9</f>
        <v>0</v>
      </c>
      <c r="AV1" s="29">
        <f>AY9</f>
        <v>0</v>
      </c>
    </row>
    <row r="2" spans="1:51" ht="38.25" customHeight="1" thickBot="1">
      <c r="A2" s="19"/>
      <c r="B2" s="19"/>
      <c r="C2" s="69" t="s">
        <v>58</v>
      </c>
      <c r="D2" s="784"/>
      <c r="E2" s="785"/>
      <c r="F2" s="785"/>
      <c r="G2" s="785"/>
      <c r="H2" s="786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734" t="s">
        <v>77</v>
      </c>
      <c r="AB2" s="734" t="s">
        <v>78</v>
      </c>
      <c r="AG2" s="734" t="s">
        <v>79</v>
      </c>
      <c r="AL2" s="734" t="s">
        <v>80</v>
      </c>
      <c r="AQ2" s="734" t="s">
        <v>81</v>
      </c>
      <c r="AV2" s="734" t="s">
        <v>82</v>
      </c>
    </row>
    <row r="3" spans="1:51" ht="49.5" customHeight="1">
      <c r="A3" s="19"/>
      <c r="B3" s="19"/>
      <c r="C3" s="111" t="s">
        <v>128</v>
      </c>
      <c r="D3" s="99"/>
      <c r="E3" s="99"/>
      <c r="F3" s="99"/>
      <c r="G3" s="99"/>
      <c r="H3" s="99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734"/>
      <c r="AB3" s="734"/>
      <c r="AG3" s="734"/>
      <c r="AL3" s="734"/>
      <c r="AQ3" s="734"/>
      <c r="AV3" s="734"/>
    </row>
    <row r="4" spans="1:51" ht="30" customHeight="1" thickBot="1">
      <c r="A4" s="19"/>
      <c r="B4" s="19"/>
      <c r="C4" s="111"/>
      <c r="D4" s="234"/>
      <c r="E4" s="99"/>
      <c r="F4" s="149" t="s">
        <v>73</v>
      </c>
      <c r="G4" s="244"/>
      <c r="H4" s="99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734"/>
      <c r="AB4" s="734"/>
      <c r="AG4" s="734"/>
      <c r="AL4" s="734"/>
      <c r="AQ4" s="734"/>
      <c r="AV4" s="734"/>
    </row>
    <row r="5" spans="1:51" ht="30" customHeight="1">
      <c r="A5" s="19"/>
      <c r="B5" s="19"/>
      <c r="C5" s="241" t="s">
        <v>131</v>
      </c>
      <c r="D5" s="326">
        <v>1</v>
      </c>
      <c r="E5" s="288" t="s">
        <v>126</v>
      </c>
      <c r="F5" s="238"/>
      <c r="G5" s="245"/>
      <c r="H5" s="246" t="s">
        <v>65</v>
      </c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734"/>
      <c r="AB5" s="734"/>
      <c r="AG5" s="734"/>
      <c r="AL5" s="734"/>
      <c r="AQ5" s="734"/>
      <c r="AV5" s="734"/>
    </row>
    <row r="6" spans="1:51" ht="30" customHeight="1">
      <c r="A6" s="19"/>
      <c r="B6" s="240"/>
      <c r="C6" s="242" t="s">
        <v>345</v>
      </c>
      <c r="D6" s="325">
        <v>1</v>
      </c>
      <c r="E6" s="236" t="s">
        <v>126</v>
      </c>
      <c r="F6" s="231"/>
      <c r="G6" s="249"/>
      <c r="H6" s="248" t="s">
        <v>66</v>
      </c>
      <c r="I6" s="68"/>
      <c r="J6" s="247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734"/>
      <c r="AB6" s="734"/>
      <c r="AG6" s="734"/>
      <c r="AL6" s="734"/>
      <c r="AQ6" s="734"/>
      <c r="AV6" s="734"/>
    </row>
    <row r="7" spans="1:51" ht="30" customHeight="1">
      <c r="A7" s="19"/>
      <c r="B7" s="240"/>
      <c r="C7" s="242" t="s">
        <v>346</v>
      </c>
      <c r="D7" s="324">
        <v>1</v>
      </c>
      <c r="E7" s="237" t="s">
        <v>126</v>
      </c>
      <c r="F7" s="238"/>
      <c r="G7" s="99"/>
      <c r="H7" s="99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734"/>
      <c r="AB7" s="734"/>
      <c r="AG7" s="734"/>
      <c r="AL7" s="734"/>
      <c r="AQ7" s="734"/>
      <c r="AV7" s="734"/>
    </row>
    <row r="8" spans="1:51" ht="30" customHeight="1" thickBot="1">
      <c r="A8" s="19"/>
      <c r="B8" s="19"/>
      <c r="C8" s="242" t="s">
        <v>189</v>
      </c>
      <c r="D8" s="323">
        <v>1</v>
      </c>
      <c r="E8" s="237" t="s">
        <v>126</v>
      </c>
      <c r="F8" s="238"/>
      <c r="G8" s="788" t="s">
        <v>10</v>
      </c>
      <c r="H8" s="789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735"/>
      <c r="AB8" s="737"/>
      <c r="AG8" s="737"/>
      <c r="AL8" s="736"/>
      <c r="AQ8" s="736"/>
      <c r="AV8" s="736"/>
    </row>
    <row r="9" spans="1:51" ht="30" customHeight="1" thickBot="1">
      <c r="A9" s="19"/>
      <c r="B9" s="19"/>
      <c r="C9" s="243" t="s">
        <v>26</v>
      </c>
      <c r="D9" s="322">
        <f>SUM(D5:D8)</f>
        <v>4</v>
      </c>
      <c r="E9" s="287" t="s">
        <v>126</v>
      </c>
      <c r="F9" s="235"/>
      <c r="G9" s="782">
        <f>IF((H13+H23+H31+H38)&lt;1000,(H13+H23+H31+H38),1000)</f>
        <v>0</v>
      </c>
      <c r="H9" s="783">
        <f>IF(SUM(H11:H16)&lt;225,SUM(H11:H16),225)</f>
        <v>0</v>
      </c>
      <c r="I9" s="68"/>
      <c r="J9" s="68"/>
      <c r="K9" s="756" t="s">
        <v>89</v>
      </c>
      <c r="L9" s="757"/>
      <c r="M9" s="757"/>
      <c r="N9" s="757"/>
      <c r="O9" s="757"/>
      <c r="P9" s="757"/>
      <c r="Q9" s="757"/>
      <c r="R9" s="757"/>
      <c r="S9" s="757"/>
      <c r="T9" s="757"/>
      <c r="U9" s="758"/>
      <c r="V9" s="68"/>
      <c r="W9" s="68"/>
      <c r="Y9" s="31" t="s">
        <v>76</v>
      </c>
      <c r="Z9" s="32"/>
      <c r="AA9" s="33"/>
      <c r="AD9" s="31" t="s">
        <v>76</v>
      </c>
      <c r="AE9" s="32"/>
      <c r="AF9" s="33"/>
      <c r="AI9" s="31" t="s">
        <v>76</v>
      </c>
      <c r="AJ9" s="32"/>
      <c r="AK9" s="33"/>
      <c r="AN9" s="31" t="s">
        <v>76</v>
      </c>
      <c r="AO9" s="32"/>
      <c r="AP9" s="33"/>
      <c r="AS9" s="31" t="s">
        <v>76</v>
      </c>
      <c r="AT9" s="32"/>
      <c r="AU9" s="33"/>
      <c r="AX9" s="31" t="s">
        <v>76</v>
      </c>
      <c r="AY9" s="32"/>
    </row>
    <row r="10" spans="1:51" s="109" customFormat="1" ht="30" customHeight="1">
      <c r="A10" s="102"/>
      <c r="B10" s="102"/>
      <c r="C10" s="286"/>
      <c r="D10" s="110"/>
      <c r="E10" s="239"/>
      <c r="F10" s="103"/>
      <c r="G10" s="787"/>
      <c r="H10" s="787"/>
      <c r="I10" s="104"/>
      <c r="J10" s="104"/>
      <c r="K10" s="759" t="s">
        <v>354</v>
      </c>
      <c r="L10" s="760"/>
      <c r="M10" s="104"/>
      <c r="N10" s="763" t="s">
        <v>353</v>
      </c>
      <c r="O10" s="764"/>
      <c r="P10" s="250"/>
      <c r="Q10" s="763" t="s">
        <v>352</v>
      </c>
      <c r="R10" s="767"/>
      <c r="S10" s="251"/>
      <c r="T10" s="770" t="s">
        <v>132</v>
      </c>
      <c r="U10" s="771"/>
      <c r="V10" s="104"/>
      <c r="W10" s="104"/>
      <c r="X10" s="105"/>
      <c r="Y10" s="106"/>
      <c r="Z10" s="107"/>
      <c r="AA10" s="108"/>
      <c r="AB10" s="105"/>
      <c r="AC10" s="105"/>
      <c r="AD10" s="106"/>
      <c r="AE10" s="107"/>
      <c r="AF10" s="108"/>
      <c r="AG10" s="105"/>
      <c r="AH10" s="105"/>
      <c r="AI10" s="106"/>
      <c r="AJ10" s="107"/>
      <c r="AK10" s="108"/>
      <c r="AM10" s="105"/>
      <c r="AN10" s="106"/>
      <c r="AO10" s="107"/>
      <c r="AP10" s="108"/>
      <c r="AR10" s="105"/>
      <c r="AS10" s="106"/>
      <c r="AT10" s="107"/>
      <c r="AU10" s="108"/>
      <c r="AW10" s="105"/>
      <c r="AX10" s="106"/>
      <c r="AY10" s="107"/>
    </row>
    <row r="11" spans="1:51" ht="31.5" customHeight="1">
      <c r="A11" s="19"/>
      <c r="B11" s="19"/>
      <c r="C11" s="774" t="s">
        <v>4</v>
      </c>
      <c r="D11" s="775"/>
      <c r="E11" s="776"/>
      <c r="F11" s="780" t="s">
        <v>5</v>
      </c>
      <c r="G11" s="100" t="s">
        <v>17</v>
      </c>
      <c r="H11" s="100" t="s">
        <v>22</v>
      </c>
      <c r="I11" s="68"/>
      <c r="J11" s="68"/>
      <c r="K11" s="761"/>
      <c r="L11" s="762"/>
      <c r="M11" s="68"/>
      <c r="N11" s="765"/>
      <c r="O11" s="766"/>
      <c r="P11" s="247"/>
      <c r="Q11" s="768"/>
      <c r="R11" s="769"/>
      <c r="S11" s="252"/>
      <c r="T11" s="772"/>
      <c r="U11" s="773"/>
      <c r="V11" s="68"/>
      <c r="W11" s="68"/>
      <c r="X11" s="34"/>
      <c r="Y11" s="35" t="s">
        <v>6</v>
      </c>
      <c r="Z11" s="1" t="s">
        <v>73</v>
      </c>
      <c r="AA11" s="14"/>
      <c r="AC11" s="34"/>
      <c r="AD11" s="35" t="s">
        <v>6</v>
      </c>
      <c r="AE11" s="1" t="s">
        <v>73</v>
      </c>
      <c r="AF11" s="14"/>
      <c r="AH11" s="34"/>
      <c r="AI11" s="35" t="s">
        <v>6</v>
      </c>
      <c r="AJ11" s="1" t="s">
        <v>73</v>
      </c>
      <c r="AK11" s="14"/>
      <c r="AM11" s="34"/>
      <c r="AN11" s="35" t="s">
        <v>6</v>
      </c>
      <c r="AO11" s="1" t="s">
        <v>73</v>
      </c>
      <c r="AP11" s="14"/>
      <c r="AR11" s="34"/>
      <c r="AS11" s="35" t="s">
        <v>6</v>
      </c>
      <c r="AT11" s="1" t="s">
        <v>73</v>
      </c>
      <c r="AU11" s="14"/>
      <c r="AW11" s="34"/>
      <c r="AX11" s="35" t="s">
        <v>6</v>
      </c>
      <c r="AY11" s="1" t="s">
        <v>73</v>
      </c>
    </row>
    <row r="12" spans="1:51" ht="4.5" customHeight="1" thickBot="1">
      <c r="A12" s="19"/>
      <c r="B12" s="19"/>
      <c r="C12" s="777"/>
      <c r="D12" s="778"/>
      <c r="E12" s="779"/>
      <c r="F12" s="781"/>
      <c r="G12" s="70"/>
      <c r="H12" s="100"/>
      <c r="I12" s="68">
        <v>0</v>
      </c>
      <c r="J12" s="68"/>
      <c r="K12" s="254"/>
      <c r="L12" s="253"/>
      <c r="M12" s="68"/>
      <c r="N12" s="254"/>
      <c r="O12" s="253"/>
      <c r="P12" s="68"/>
      <c r="Q12" s="254"/>
      <c r="R12" s="253"/>
      <c r="S12" s="68"/>
      <c r="T12" s="254"/>
      <c r="U12" s="255"/>
      <c r="V12" s="247"/>
      <c r="W12" s="68"/>
      <c r="Y12" s="36"/>
      <c r="AD12" s="36"/>
      <c r="AI12" s="36"/>
      <c r="AN12" s="36"/>
      <c r="AS12" s="36"/>
      <c r="AX12" s="36"/>
    </row>
    <row r="13" spans="1:51" s="12" customFormat="1" ht="30" customHeight="1">
      <c r="A13" s="71"/>
      <c r="B13" s="71"/>
      <c r="C13" s="227" t="s">
        <v>12</v>
      </c>
      <c r="D13" s="228"/>
      <c r="E13" s="229"/>
      <c r="F13" s="121" t="s">
        <v>18</v>
      </c>
      <c r="G13" s="327">
        <f>(K13*$D$5+N13*$D$6+Q13*$D$7+T13*$D$8)/($D$9)</f>
        <v>358.75</v>
      </c>
      <c r="H13" s="120">
        <f>IF(SUM(H15:H21)&lt;G13,SUM(H15:H21),G13)</f>
        <v>0</v>
      </c>
      <c r="I13" s="11">
        <v>0</v>
      </c>
      <c r="J13" s="138"/>
      <c r="K13" s="328">
        <v>280</v>
      </c>
      <c r="L13" s="120">
        <f>IF(SUM(L15:L21)&lt;230,SUM(L15:L21),230)</f>
        <v>0</v>
      </c>
      <c r="M13" s="117"/>
      <c r="N13" s="329">
        <v>335</v>
      </c>
      <c r="O13" s="120">
        <f>IF(SUM(O15:O21)&lt;335,SUM(O15:O21),335)</f>
        <v>0</v>
      </c>
      <c r="P13" s="117"/>
      <c r="Q13" s="329">
        <v>400</v>
      </c>
      <c r="R13" s="120">
        <f>IF(SUM(R15:R21)&lt;400,SUM(R15:R21),400)</f>
        <v>0</v>
      </c>
      <c r="S13" s="117"/>
      <c r="T13" s="328">
        <v>420</v>
      </c>
      <c r="U13" s="119">
        <f>IF(SUM(U15:U21)&lt;420,SUM(U15:U21),420)</f>
        <v>0</v>
      </c>
      <c r="V13" s="72"/>
      <c r="W13" s="72"/>
      <c r="X13" s="38"/>
      <c r="Y13" s="39"/>
      <c r="Z13" s="6"/>
      <c r="AB13" s="37"/>
      <c r="AC13" s="38"/>
      <c r="AD13" s="39"/>
      <c r="AE13" s="6"/>
      <c r="AG13" s="37"/>
      <c r="AH13" s="38"/>
      <c r="AI13" s="40"/>
      <c r="AJ13" s="6"/>
      <c r="AM13" s="38"/>
      <c r="AN13" s="40"/>
      <c r="AO13" s="6"/>
      <c r="AR13" s="38"/>
      <c r="AS13" s="39"/>
      <c r="AT13" s="6"/>
      <c r="AW13" s="38"/>
      <c r="AX13" s="39"/>
      <c r="AY13" s="6"/>
    </row>
    <row r="14" spans="1:51" s="14" customFormat="1" ht="60" customHeight="1">
      <c r="A14" s="11"/>
      <c r="B14" s="11"/>
      <c r="C14" s="73" t="s">
        <v>12</v>
      </c>
      <c r="D14" s="85" t="s">
        <v>148</v>
      </c>
      <c r="E14" s="84">
        <v>1</v>
      </c>
      <c r="F14" s="952" t="s">
        <v>355</v>
      </c>
      <c r="G14" s="101"/>
      <c r="H14" s="245"/>
      <c r="I14" s="68">
        <v>5</v>
      </c>
      <c r="J14" s="116"/>
      <c r="K14" s="152">
        <v>30</v>
      </c>
      <c r="L14" s="114">
        <f>$H$14</f>
        <v>0</v>
      </c>
      <c r="M14" s="710"/>
      <c r="N14" s="152">
        <v>30</v>
      </c>
      <c r="O14" s="114">
        <f>$H$14</f>
        <v>0</v>
      </c>
      <c r="P14" s="710"/>
      <c r="Q14" s="152">
        <v>30</v>
      </c>
      <c r="R14" s="114">
        <f>$H$14</f>
        <v>0</v>
      </c>
      <c r="S14" s="710"/>
      <c r="T14" s="152">
        <v>30</v>
      </c>
      <c r="U14" s="330">
        <f>$H$14</f>
        <v>0</v>
      </c>
      <c r="V14" s="11"/>
      <c r="W14" s="11"/>
      <c r="X14" s="38"/>
      <c r="Y14" s="41"/>
      <c r="Z14" s="7"/>
      <c r="AA14" s="20"/>
      <c r="AC14" s="38"/>
      <c r="AD14" s="41"/>
      <c r="AE14" s="7"/>
      <c r="AF14" s="13"/>
      <c r="AH14" s="38"/>
      <c r="AI14" s="41"/>
      <c r="AJ14" s="7"/>
      <c r="AK14" s="13"/>
      <c r="AM14" s="38"/>
      <c r="AN14" s="41"/>
      <c r="AO14" s="7"/>
      <c r="AP14" s="13"/>
      <c r="AR14" s="38"/>
      <c r="AS14" s="41"/>
      <c r="AT14" s="7"/>
      <c r="AU14" s="13"/>
      <c r="AW14" s="38"/>
      <c r="AX14" s="41"/>
      <c r="AY14" s="7"/>
    </row>
    <row r="15" spans="1:51" s="14" customFormat="1" ht="30" customHeight="1">
      <c r="A15" s="11"/>
      <c r="B15" s="11"/>
      <c r="C15" s="677" t="s">
        <v>12</v>
      </c>
      <c r="D15" s="678">
        <v>1</v>
      </c>
      <c r="E15" s="679">
        <v>2</v>
      </c>
      <c r="F15" s="952" t="s">
        <v>129</v>
      </c>
      <c r="G15" s="680"/>
      <c r="H15" s="245"/>
      <c r="I15" s="74">
        <v>10</v>
      </c>
      <c r="J15" s="139"/>
      <c r="K15" s="708">
        <v>10</v>
      </c>
      <c r="L15" s="709">
        <f>$H$15</f>
        <v>0</v>
      </c>
      <c r="M15" s="118"/>
      <c r="N15" s="154">
        <v>10</v>
      </c>
      <c r="O15" s="709">
        <f>$H$15</f>
        <v>0</v>
      </c>
      <c r="P15" s="118"/>
      <c r="Q15" s="154">
        <v>10</v>
      </c>
      <c r="R15" s="709">
        <f>$H$15</f>
        <v>0</v>
      </c>
      <c r="S15" s="118"/>
      <c r="T15" s="154">
        <v>10</v>
      </c>
      <c r="U15" s="114">
        <f>$H$15</f>
        <v>0</v>
      </c>
      <c r="V15" s="11"/>
      <c r="W15" s="11"/>
      <c r="X15" s="38"/>
      <c r="Y15" s="41"/>
      <c r="Z15" s="7"/>
      <c r="AA15" s="20"/>
      <c r="AC15" s="38"/>
      <c r="AD15" s="41"/>
      <c r="AE15" s="7"/>
      <c r="AF15" s="13"/>
      <c r="AH15" s="38"/>
      <c r="AI15" s="41"/>
      <c r="AJ15" s="7"/>
      <c r="AK15" s="13"/>
      <c r="AM15" s="38"/>
      <c r="AN15" s="41"/>
      <c r="AO15" s="7"/>
      <c r="AP15" s="13"/>
      <c r="AR15" s="38"/>
      <c r="AS15" s="41"/>
      <c r="AT15" s="7"/>
      <c r="AU15" s="13"/>
      <c r="AW15" s="38"/>
      <c r="AX15" s="41"/>
      <c r="AY15" s="7"/>
    </row>
    <row r="16" spans="1:51" s="14" customFormat="1" ht="30" customHeight="1">
      <c r="A16" s="11"/>
      <c r="B16" s="11"/>
      <c r="C16" s="73" t="s">
        <v>12</v>
      </c>
      <c r="D16" s="85">
        <v>1</v>
      </c>
      <c r="E16" s="84">
        <v>3</v>
      </c>
      <c r="F16" s="952" t="s">
        <v>20</v>
      </c>
      <c r="G16" s="101"/>
      <c r="H16" s="114">
        <f>(L16*$D$5+O16*$D$6+R16*$D$7+U16*$D$8)/$D$9</f>
        <v>0</v>
      </c>
      <c r="I16" s="14">
        <v>0</v>
      </c>
      <c r="J16" s="130"/>
      <c r="K16" s="134">
        <v>150</v>
      </c>
      <c r="L16" s="114">
        <f>'A 1.3'!$C$22/110*K16</f>
        <v>0</v>
      </c>
      <c r="M16" s="129"/>
      <c r="N16" s="134">
        <v>195</v>
      </c>
      <c r="O16" s="114">
        <f>'A 1.3'!$C$22/110*N16</f>
        <v>0</v>
      </c>
      <c r="P16" s="129"/>
      <c r="Q16" s="134">
        <v>290</v>
      </c>
      <c r="R16" s="114">
        <f>'A 1.3'!$C$22/110*Q16</f>
        <v>0</v>
      </c>
      <c r="S16" s="129"/>
      <c r="T16" s="134">
        <v>290</v>
      </c>
      <c r="U16" s="114">
        <f>'A 1.3'!$C$22/110*T16</f>
        <v>0</v>
      </c>
      <c r="V16" s="11"/>
      <c r="W16" s="11"/>
      <c r="X16" s="38"/>
      <c r="Y16" s="41"/>
      <c r="Z16" s="7"/>
      <c r="AA16" s="20"/>
      <c r="AC16" s="38"/>
      <c r="AD16" s="41"/>
      <c r="AE16" s="7"/>
      <c r="AF16" s="13"/>
      <c r="AH16" s="38"/>
      <c r="AI16" s="41"/>
      <c r="AJ16" s="7"/>
      <c r="AK16" s="13"/>
      <c r="AM16" s="38"/>
      <c r="AN16" s="41"/>
      <c r="AO16" s="7"/>
      <c r="AP16" s="13"/>
      <c r="AR16" s="38"/>
      <c r="AS16" s="41"/>
      <c r="AT16" s="7"/>
      <c r="AU16" s="13"/>
      <c r="AW16" s="38"/>
      <c r="AX16" s="41"/>
      <c r="AY16" s="7"/>
    </row>
    <row r="17" spans="1:51" s="14" customFormat="1" ht="30" customHeight="1">
      <c r="A17" s="11"/>
      <c r="B17" s="11"/>
      <c r="C17" s="73" t="s">
        <v>12</v>
      </c>
      <c r="D17" s="85" t="s">
        <v>148</v>
      </c>
      <c r="E17" s="84">
        <v>4</v>
      </c>
      <c r="F17" s="952" t="s">
        <v>314</v>
      </c>
      <c r="G17" s="101"/>
      <c r="H17" s="114">
        <f>'A 1.4'!E38</f>
        <v>0</v>
      </c>
      <c r="I17" s="14">
        <v>10</v>
      </c>
      <c r="J17" s="130"/>
      <c r="K17" s="152">
        <v>60</v>
      </c>
      <c r="L17" s="114">
        <f>'A 1.4'!$E$38/60*K17</f>
        <v>0</v>
      </c>
      <c r="M17" s="129"/>
      <c r="N17" s="152">
        <v>75</v>
      </c>
      <c r="O17" s="114">
        <f>'A 1.4'!$E$38/60*N17</f>
        <v>0</v>
      </c>
      <c r="P17" s="129"/>
      <c r="Q17" s="152">
        <v>90</v>
      </c>
      <c r="R17" s="114">
        <f>'A 1.4'!$E$38/60*Q17</f>
        <v>0</v>
      </c>
      <c r="S17" s="129"/>
      <c r="T17" s="152">
        <v>120</v>
      </c>
      <c r="U17" s="114">
        <f>'A 1.4'!$E$38/60*T17</f>
        <v>0</v>
      </c>
      <c r="V17" s="11"/>
      <c r="W17" s="11"/>
      <c r="X17" s="38"/>
      <c r="Y17" s="41"/>
      <c r="Z17" s="7"/>
      <c r="AA17" s="20"/>
      <c r="AC17" s="38"/>
      <c r="AD17" s="41"/>
      <c r="AE17" s="7"/>
      <c r="AF17" s="13"/>
      <c r="AH17" s="38"/>
      <c r="AI17" s="41"/>
      <c r="AJ17" s="7"/>
      <c r="AK17" s="13"/>
      <c r="AM17" s="38"/>
      <c r="AN17" s="41"/>
      <c r="AO17" s="7"/>
      <c r="AP17" s="13"/>
      <c r="AR17" s="38"/>
      <c r="AS17" s="41"/>
      <c r="AT17" s="7"/>
      <c r="AU17" s="13"/>
      <c r="AW17" s="38"/>
      <c r="AX17" s="41"/>
      <c r="AY17" s="7"/>
    </row>
    <row r="18" spans="1:51" s="14" customFormat="1" ht="30" hidden="1" customHeight="1">
      <c r="A18" s="11"/>
      <c r="B18" s="11"/>
      <c r="C18" s="73" t="s">
        <v>12</v>
      </c>
      <c r="D18" s="85">
        <v>1</v>
      </c>
      <c r="E18" s="84">
        <v>5</v>
      </c>
      <c r="F18" s="952" t="s">
        <v>343</v>
      </c>
      <c r="G18" s="101"/>
      <c r="H18" s="114">
        <v>0</v>
      </c>
      <c r="J18" s="130"/>
      <c r="K18" s="152">
        <v>0</v>
      </c>
      <c r="L18" s="114">
        <v>0</v>
      </c>
      <c r="M18" s="129"/>
      <c r="N18" s="436">
        <v>0</v>
      </c>
      <c r="O18" s="114">
        <v>0</v>
      </c>
      <c r="P18" s="129"/>
      <c r="Q18" s="436">
        <v>0</v>
      </c>
      <c r="R18" s="114">
        <v>0</v>
      </c>
      <c r="S18" s="129"/>
      <c r="T18" s="436">
        <v>0</v>
      </c>
      <c r="U18" s="114">
        <v>0</v>
      </c>
      <c r="V18" s="11"/>
      <c r="W18" s="11"/>
      <c r="X18" s="38"/>
      <c r="Y18" s="41"/>
      <c r="Z18" s="7"/>
      <c r="AA18" s="20"/>
      <c r="AC18" s="38"/>
      <c r="AD18" s="41"/>
      <c r="AE18" s="7"/>
      <c r="AF18" s="13"/>
      <c r="AH18" s="38"/>
      <c r="AI18" s="41"/>
      <c r="AJ18" s="7"/>
      <c r="AK18" s="13"/>
      <c r="AM18" s="38"/>
      <c r="AN18" s="41"/>
      <c r="AO18" s="7"/>
      <c r="AP18" s="13"/>
      <c r="AR18" s="38"/>
      <c r="AS18" s="41"/>
      <c r="AT18" s="7"/>
      <c r="AU18" s="13"/>
      <c r="AW18" s="38"/>
      <c r="AX18" s="41"/>
      <c r="AY18" s="7"/>
    </row>
    <row r="19" spans="1:51" s="14" customFormat="1" ht="30" customHeight="1">
      <c r="A19" s="11"/>
      <c r="B19" s="11"/>
      <c r="C19" s="73" t="s">
        <v>12</v>
      </c>
      <c r="D19" s="85">
        <v>1</v>
      </c>
      <c r="E19" s="84">
        <v>5</v>
      </c>
      <c r="F19" s="952" t="s">
        <v>182</v>
      </c>
      <c r="G19" s="428"/>
      <c r="H19" s="114">
        <f>(L19*$D$5+O19*$D$6+R19*$D$7+U19*$D$8)/$D$9</f>
        <v>0</v>
      </c>
      <c r="I19" s="14">
        <v>0</v>
      </c>
      <c r="J19" s="130"/>
      <c r="K19" s="437">
        <v>30</v>
      </c>
      <c r="L19" s="114">
        <f>'A 1.5'!$D$7</f>
        <v>0</v>
      </c>
      <c r="M19" s="129"/>
      <c r="N19" s="437">
        <v>30</v>
      </c>
      <c r="O19" s="114">
        <f>'A 1.5'!$D$7</f>
        <v>0</v>
      </c>
      <c r="P19" s="129"/>
      <c r="Q19" s="722"/>
      <c r="R19" s="723"/>
      <c r="S19" s="129"/>
      <c r="T19" s="722"/>
      <c r="U19" s="723"/>
      <c r="V19" s="11"/>
      <c r="W19" s="11"/>
      <c r="X19" s="38"/>
      <c r="Y19" s="41"/>
      <c r="Z19" s="7"/>
      <c r="AA19" s="20"/>
      <c r="AC19" s="38"/>
      <c r="AD19" s="41"/>
      <c r="AE19" s="7"/>
      <c r="AF19" s="13"/>
      <c r="AH19" s="38"/>
      <c r="AI19" s="41"/>
      <c r="AJ19" s="7"/>
      <c r="AK19" s="13"/>
      <c r="AM19" s="38"/>
      <c r="AN19" s="41"/>
      <c r="AO19" s="7"/>
      <c r="AP19" s="13"/>
      <c r="AR19" s="38"/>
      <c r="AS19" s="41"/>
      <c r="AT19" s="7"/>
      <c r="AU19" s="13"/>
      <c r="AW19" s="38"/>
      <c r="AX19" s="41"/>
      <c r="AY19" s="7"/>
    </row>
    <row r="20" spans="1:51" s="14" customFormat="1" ht="30" customHeight="1">
      <c r="A20" s="11"/>
      <c r="B20" s="11"/>
      <c r="C20" s="445" t="s">
        <v>12</v>
      </c>
      <c r="D20" s="446" t="s">
        <v>148</v>
      </c>
      <c r="E20" s="84">
        <v>6</v>
      </c>
      <c r="F20" s="952" t="s">
        <v>209</v>
      </c>
      <c r="G20" s="428"/>
      <c r="H20" s="114">
        <f>(L20*$D$5+O20*$D$6+R20*$D$7+U20*$D$8)/$D$9</f>
        <v>0</v>
      </c>
      <c r="I20" s="14">
        <v>10</v>
      </c>
      <c r="J20" s="130"/>
      <c r="K20" s="437">
        <v>15</v>
      </c>
      <c r="L20" s="114">
        <f>'A 1.6'!$E$15</f>
        <v>0</v>
      </c>
      <c r="M20" s="129"/>
      <c r="N20" s="437">
        <v>15</v>
      </c>
      <c r="O20" s="114">
        <f>'A 1.6'!$E$15</f>
        <v>0</v>
      </c>
      <c r="P20" s="129"/>
      <c r="Q20" s="724"/>
      <c r="R20" s="725"/>
      <c r="S20" s="129"/>
      <c r="T20" s="724"/>
      <c r="U20" s="725"/>
      <c r="V20" s="11"/>
      <c r="W20" s="11"/>
      <c r="X20" s="38"/>
      <c r="Y20" s="41"/>
      <c r="Z20" s="7"/>
      <c r="AA20" s="20"/>
      <c r="AC20" s="38"/>
      <c r="AD20" s="41"/>
      <c r="AE20" s="7"/>
      <c r="AF20" s="13"/>
      <c r="AH20" s="38"/>
      <c r="AI20" s="41"/>
      <c r="AJ20" s="7"/>
      <c r="AK20" s="13"/>
      <c r="AM20" s="38"/>
      <c r="AN20" s="41"/>
      <c r="AO20" s="7"/>
      <c r="AP20" s="13"/>
      <c r="AR20" s="38"/>
      <c r="AS20" s="41"/>
      <c r="AT20" s="7"/>
      <c r="AU20" s="13"/>
      <c r="AW20" s="38"/>
      <c r="AX20" s="41"/>
      <c r="AY20" s="7"/>
    </row>
    <row r="21" spans="1:51" s="14" customFormat="1" ht="30" customHeight="1" thickBot="1">
      <c r="A21" s="11"/>
      <c r="B21" s="11"/>
      <c r="C21" s="73" t="s">
        <v>12</v>
      </c>
      <c r="D21" s="447" t="s">
        <v>148</v>
      </c>
      <c r="E21" s="84">
        <v>7</v>
      </c>
      <c r="F21" s="952" t="s">
        <v>210</v>
      </c>
      <c r="G21" s="101"/>
      <c r="H21" s="114">
        <f>(L21*$D$5+O21*$D$6+R21*$D$7+U21*$D$8)/$D$9</f>
        <v>0</v>
      </c>
      <c r="I21" s="14">
        <v>20</v>
      </c>
      <c r="J21" s="130"/>
      <c r="K21" s="152">
        <v>10</v>
      </c>
      <c r="L21" s="114">
        <f>'A 1.7'!$D$6</f>
        <v>0</v>
      </c>
      <c r="M21" s="129"/>
      <c r="N21" s="152">
        <v>10</v>
      </c>
      <c r="O21" s="114">
        <f>'A 1.7'!$D$6</f>
        <v>0</v>
      </c>
      <c r="P21" s="129"/>
      <c r="Q21" s="726"/>
      <c r="R21" s="727"/>
      <c r="S21" s="129"/>
      <c r="T21" s="726"/>
      <c r="U21" s="727"/>
      <c r="V21" s="74"/>
      <c r="W21" s="74"/>
      <c r="X21" s="42"/>
      <c r="Y21" s="43"/>
      <c r="Z21" s="1"/>
      <c r="AA21" s="21"/>
      <c r="AB21" s="13"/>
      <c r="AC21" s="42"/>
      <c r="AD21" s="43"/>
      <c r="AE21" s="1"/>
      <c r="AG21" s="13"/>
      <c r="AH21" s="42"/>
      <c r="AI21" s="43"/>
      <c r="AJ21" s="1"/>
      <c r="AK21" s="21"/>
      <c r="AM21" s="42"/>
      <c r="AN21" s="43"/>
      <c r="AO21" s="1"/>
      <c r="AR21" s="42"/>
      <c r="AS21" s="43"/>
      <c r="AT21" s="1"/>
      <c r="AU21" s="21"/>
      <c r="AW21" s="42"/>
      <c r="AX21" s="43"/>
      <c r="AY21" s="1"/>
    </row>
    <row r="22" spans="1:51" s="15" customFormat="1" ht="30" customHeight="1" thickBot="1">
      <c r="A22" s="79"/>
      <c r="B22" s="79"/>
      <c r="C22" s="66"/>
      <c r="D22" s="67"/>
      <c r="E22" s="75"/>
      <c r="F22" s="76"/>
      <c r="G22" s="77"/>
      <c r="H22" s="663"/>
      <c r="I22" s="28">
        <v>30</v>
      </c>
      <c r="J22" s="68"/>
      <c r="K22" s="77"/>
      <c r="L22" s="78"/>
      <c r="M22" s="68"/>
      <c r="N22" s="77"/>
      <c r="O22" s="78"/>
      <c r="P22" s="68"/>
      <c r="Q22" s="78"/>
      <c r="R22" s="663"/>
      <c r="S22" s="68"/>
      <c r="T22" s="77"/>
      <c r="U22" s="663"/>
      <c r="V22" s="81"/>
      <c r="W22" s="81"/>
      <c r="X22" s="47"/>
      <c r="Y22" s="48"/>
      <c r="Z22" s="2"/>
      <c r="AA22" s="22"/>
      <c r="AB22" s="46"/>
      <c r="AC22" s="47"/>
      <c r="AD22" s="48"/>
      <c r="AE22" s="2"/>
      <c r="AG22" s="46"/>
      <c r="AH22" s="47"/>
      <c r="AI22" s="48"/>
      <c r="AJ22" s="2"/>
      <c r="AK22" s="22"/>
      <c r="AM22" s="47"/>
      <c r="AN22" s="48"/>
      <c r="AO22" s="2"/>
      <c r="AR22" s="47"/>
      <c r="AS22" s="48"/>
      <c r="AT22" s="2"/>
      <c r="AU22" s="22"/>
      <c r="AW22" s="47"/>
      <c r="AX22" s="48"/>
      <c r="AY22" s="2"/>
    </row>
    <row r="23" spans="1:51" ht="30" customHeight="1">
      <c r="A23" s="19"/>
      <c r="B23" s="19"/>
      <c r="C23" s="80" t="s">
        <v>8</v>
      </c>
      <c r="D23" s="331">
        <v>1</v>
      </c>
      <c r="E23" s="332" t="s">
        <v>155</v>
      </c>
      <c r="F23" s="122" t="s">
        <v>7</v>
      </c>
      <c r="G23" s="333">
        <f>(K23*$D$5+N23*$D$6+Q23*$D$7+T23*$D$8)/($D$9)</f>
        <v>251.25</v>
      </c>
      <c r="H23" s="334">
        <f>(L23*$D$5+O23*$D$6+R23*$D$7+U23*$D$8)/($D$9)</f>
        <v>0</v>
      </c>
      <c r="I23" s="81"/>
      <c r="J23" s="137"/>
      <c r="K23" s="335">
        <v>360</v>
      </c>
      <c r="L23" s="334">
        <f>'Komm. Beurteilung'!F38+L28+L29</f>
        <v>0</v>
      </c>
      <c r="M23" s="133"/>
      <c r="N23" s="336">
        <v>320</v>
      </c>
      <c r="O23" s="334">
        <f>'Komm. Beurteilung'!F77+O28+O29</f>
        <v>0</v>
      </c>
      <c r="P23" s="81"/>
      <c r="Q23" s="335">
        <v>185</v>
      </c>
      <c r="R23" s="337">
        <f>'Komm. Beurteilung'!F116+R28+R29</f>
        <v>0</v>
      </c>
      <c r="S23" s="133"/>
      <c r="T23" s="333">
        <v>140</v>
      </c>
      <c r="U23" s="334">
        <f>'Komm. Beurteilung'!F155+U28+U29</f>
        <v>0</v>
      </c>
      <c r="V23" s="68"/>
      <c r="W23" s="68"/>
      <c r="X23" s="51"/>
      <c r="Y23" s="43"/>
      <c r="Z23" s="4"/>
      <c r="AA23" s="24"/>
      <c r="AC23" s="51"/>
      <c r="AD23" s="43"/>
      <c r="AE23" s="4"/>
      <c r="AH23" s="51"/>
      <c r="AI23" s="43"/>
      <c r="AJ23" s="4"/>
      <c r="AK23" s="24"/>
      <c r="AM23" s="51"/>
      <c r="AN23" s="43"/>
      <c r="AO23" s="4"/>
      <c r="AR23" s="51"/>
      <c r="AS23" s="43"/>
      <c r="AT23" s="4"/>
      <c r="AU23" s="24"/>
      <c r="AW23" s="51"/>
      <c r="AX23" s="43"/>
      <c r="AY23" s="4"/>
    </row>
    <row r="24" spans="1:51" ht="30" customHeight="1">
      <c r="A24" s="19"/>
      <c r="B24" s="19"/>
      <c r="C24" s="73" t="str">
        <f>C$23</f>
        <v>B</v>
      </c>
      <c r="D24" s="622" t="str">
        <f>D$28</f>
        <v>1.</v>
      </c>
      <c r="E24" s="623" t="s">
        <v>307</v>
      </c>
      <c r="F24" s="952" t="s">
        <v>388</v>
      </c>
      <c r="G24" s="84"/>
      <c r="H24" s="753"/>
      <c r="I24" s="68">
        <v>0</v>
      </c>
      <c r="J24" s="135"/>
      <c r="K24" s="728" t="s">
        <v>136</v>
      </c>
      <c r="L24" s="729"/>
      <c r="M24" s="131"/>
      <c r="N24" s="728" t="s">
        <v>136</v>
      </c>
      <c r="O24" s="729"/>
      <c r="P24" s="68"/>
      <c r="Q24" s="728" t="s">
        <v>136</v>
      </c>
      <c r="R24" s="729"/>
      <c r="S24" s="131"/>
      <c r="T24" s="728" t="s">
        <v>136</v>
      </c>
      <c r="U24" s="729"/>
      <c r="V24" s="68"/>
      <c r="W24" s="68"/>
      <c r="X24" s="51"/>
      <c r="Y24" s="43"/>
      <c r="Z24" s="4"/>
      <c r="AA24" s="24"/>
      <c r="AC24" s="51"/>
      <c r="AD24" s="43"/>
      <c r="AE24" s="4"/>
      <c r="AH24" s="51"/>
      <c r="AI24" s="43"/>
      <c r="AJ24" s="4"/>
      <c r="AK24" s="24"/>
      <c r="AM24" s="51"/>
      <c r="AN24" s="43"/>
      <c r="AO24" s="4"/>
      <c r="AR24" s="51"/>
      <c r="AS24" s="43"/>
      <c r="AT24" s="4"/>
      <c r="AU24" s="24"/>
      <c r="AW24" s="51"/>
      <c r="AX24" s="43"/>
      <c r="AY24" s="4"/>
    </row>
    <row r="25" spans="1:51" ht="30" customHeight="1">
      <c r="A25" s="19"/>
      <c r="B25" s="19"/>
      <c r="C25" s="73" t="s">
        <v>8</v>
      </c>
      <c r="D25" s="622" t="s">
        <v>148</v>
      </c>
      <c r="E25" s="623" t="s">
        <v>19</v>
      </c>
      <c r="F25" s="952" t="s">
        <v>389</v>
      </c>
      <c r="G25" s="84"/>
      <c r="H25" s="754"/>
      <c r="I25" s="68">
        <v>25</v>
      </c>
      <c r="J25" s="135"/>
      <c r="K25" s="730"/>
      <c r="L25" s="731"/>
      <c r="M25" s="131"/>
      <c r="N25" s="730"/>
      <c r="O25" s="731"/>
      <c r="P25" s="68"/>
      <c r="Q25" s="730"/>
      <c r="R25" s="731"/>
      <c r="S25" s="131"/>
      <c r="T25" s="730"/>
      <c r="U25" s="731"/>
      <c r="V25" s="68"/>
      <c r="W25" s="68"/>
      <c r="X25" s="51"/>
      <c r="Y25" s="43"/>
      <c r="Z25" s="4"/>
      <c r="AA25" s="24"/>
      <c r="AC25" s="51"/>
      <c r="AD25" s="43"/>
      <c r="AE25" s="4"/>
      <c r="AH25" s="51"/>
      <c r="AI25" s="43"/>
      <c r="AJ25" s="4"/>
      <c r="AK25" s="24"/>
      <c r="AM25" s="51"/>
      <c r="AN25" s="43"/>
      <c r="AO25" s="4"/>
      <c r="AR25" s="51"/>
      <c r="AS25" s="43"/>
      <c r="AT25" s="4"/>
      <c r="AU25" s="24"/>
      <c r="AW25" s="51"/>
      <c r="AX25" s="43"/>
      <c r="AY25" s="4"/>
    </row>
    <row r="26" spans="1:51" s="14" customFormat="1" ht="30" customHeight="1">
      <c r="A26" s="11"/>
      <c r="B26" s="11"/>
      <c r="C26" s="73" t="s">
        <v>8</v>
      </c>
      <c r="D26" s="622" t="str">
        <f>D$28</f>
        <v>1.</v>
      </c>
      <c r="E26" s="623" t="s">
        <v>14</v>
      </c>
      <c r="F26" s="952" t="s">
        <v>390</v>
      </c>
      <c r="G26" s="84"/>
      <c r="H26" s="754"/>
      <c r="I26" s="68">
        <v>50</v>
      </c>
      <c r="J26" s="135"/>
      <c r="K26" s="730"/>
      <c r="L26" s="731"/>
      <c r="M26" s="131"/>
      <c r="N26" s="730"/>
      <c r="O26" s="731"/>
      <c r="P26" s="68"/>
      <c r="Q26" s="730"/>
      <c r="R26" s="731"/>
      <c r="S26" s="131"/>
      <c r="T26" s="730"/>
      <c r="U26" s="731"/>
      <c r="V26" s="74"/>
      <c r="W26" s="74"/>
      <c r="X26" s="42"/>
      <c r="Y26" s="43"/>
      <c r="Z26" s="1"/>
      <c r="AA26" s="21"/>
      <c r="AB26" s="13"/>
      <c r="AC26" s="42"/>
      <c r="AD26" s="43"/>
      <c r="AE26" s="1"/>
      <c r="AG26" s="13"/>
      <c r="AH26" s="42"/>
      <c r="AI26" s="43"/>
      <c r="AJ26" s="1"/>
      <c r="AK26" s="21"/>
      <c r="AM26" s="42"/>
      <c r="AN26" s="43"/>
      <c r="AO26" s="1"/>
      <c r="AR26" s="42"/>
      <c r="AS26" s="43"/>
      <c r="AT26" s="1"/>
      <c r="AU26" s="21"/>
      <c r="AW26" s="42"/>
      <c r="AX26" s="43"/>
      <c r="AY26" s="1"/>
    </row>
    <row r="27" spans="1:51" ht="30" customHeight="1">
      <c r="A27" s="19"/>
      <c r="B27" s="19"/>
      <c r="C27" s="73" t="str">
        <f>C$23</f>
        <v>B</v>
      </c>
      <c r="D27" s="622" t="str">
        <f t="shared" ref="D27" si="0">D$29</f>
        <v>1.</v>
      </c>
      <c r="E27" s="623" t="s">
        <v>151</v>
      </c>
      <c r="F27" s="952" t="s">
        <v>391</v>
      </c>
      <c r="G27" s="101"/>
      <c r="H27" s="755"/>
      <c r="I27" s="74"/>
      <c r="J27" s="130"/>
      <c r="K27" s="732" t="str">
        <f>"Punkte Kommision = "&amp;'Komm. Beurteilung'!F38</f>
        <v>Punkte Kommision = 0</v>
      </c>
      <c r="L27" s="733"/>
      <c r="M27" s="129"/>
      <c r="N27" s="732" t="str">
        <f>"Punkte Kommision = "&amp;'Komm. Beurteilung'!F77</f>
        <v>Punkte Kommision = 0</v>
      </c>
      <c r="O27" s="733"/>
      <c r="P27" s="74"/>
      <c r="Q27" s="732" t="str">
        <f>"Punkte Kommision = "&amp;'Komm. Beurteilung'!F116</f>
        <v>Punkte Kommision = 0</v>
      </c>
      <c r="R27" s="733"/>
      <c r="S27" s="129"/>
      <c r="T27" s="732" t="str">
        <f>"Punkte Kommision = "&amp;'Komm. Beurteilung'!F155</f>
        <v>Punkte Kommision = 0</v>
      </c>
      <c r="U27" s="733"/>
      <c r="V27" s="68"/>
      <c r="W27" s="68"/>
      <c r="X27" s="51"/>
      <c r="Y27" s="43"/>
      <c r="Z27" s="4"/>
      <c r="AA27" s="24"/>
      <c r="AC27" s="51"/>
      <c r="AD27" s="43"/>
      <c r="AE27" s="4"/>
      <c r="AH27" s="51"/>
      <c r="AI27" s="43"/>
      <c r="AJ27" s="4"/>
      <c r="AK27" s="24"/>
      <c r="AM27" s="51"/>
      <c r="AN27" s="43"/>
      <c r="AO27" s="4"/>
      <c r="AR27" s="51"/>
      <c r="AS27" s="43"/>
      <c r="AT27" s="4"/>
      <c r="AU27" s="24"/>
      <c r="AW27" s="51"/>
      <c r="AX27" s="43"/>
      <c r="AY27" s="4"/>
    </row>
    <row r="28" spans="1:51" ht="30" customHeight="1" thickBot="1">
      <c r="A28" s="19"/>
      <c r="B28" s="19"/>
      <c r="C28" s="73" t="str">
        <f>C$23</f>
        <v>B</v>
      </c>
      <c r="D28" s="85" t="s">
        <v>148</v>
      </c>
      <c r="E28" s="84" t="s">
        <v>152</v>
      </c>
      <c r="F28" s="952" t="s">
        <v>84</v>
      </c>
      <c r="G28" s="101"/>
      <c r="H28" s="114" t="str">
        <f>'B 1.5 '!B13</f>
        <v/>
      </c>
      <c r="I28" s="151">
        <v>0</v>
      </c>
      <c r="J28" s="135"/>
      <c r="K28" s="152">
        <v>10</v>
      </c>
      <c r="L28" s="8">
        <f>IF(ISNUMBER('B 1.5 '!$B$13),'B 1.5 '!$B$13,0)</f>
        <v>0</v>
      </c>
      <c r="M28" s="131"/>
      <c r="N28" s="154">
        <v>10</v>
      </c>
      <c r="O28" s="8">
        <f>IF(ISNUMBER('B 1.5 '!$B$13),'B 1.5 '!$B$13,0)</f>
        <v>0</v>
      </c>
      <c r="P28" s="68"/>
      <c r="Q28" s="152">
        <v>10</v>
      </c>
      <c r="R28" s="114">
        <f>IF(ISNUMBER('B 1.5 '!$B$13),'B 1.5 '!$B$13,0)</f>
        <v>0</v>
      </c>
      <c r="S28" s="131"/>
      <c r="T28" s="134">
        <v>10</v>
      </c>
      <c r="U28" s="114">
        <f>IF(ISNUMBER('B 1.5 '!$B$13),'B 1.5 '!$B$13,0)</f>
        <v>0</v>
      </c>
      <c r="V28" s="74"/>
      <c r="W28" s="74"/>
      <c r="X28" s="42"/>
      <c r="Y28" s="9"/>
      <c r="Z28" s="4"/>
      <c r="AA28" s="24"/>
      <c r="AB28" s="13"/>
      <c r="AC28" s="42"/>
      <c r="AD28" s="10"/>
      <c r="AE28" s="4"/>
      <c r="AG28" s="13"/>
      <c r="AH28" s="42"/>
      <c r="AI28" s="9"/>
      <c r="AJ28" s="4"/>
      <c r="AK28" s="24"/>
      <c r="AM28" s="42"/>
      <c r="AN28" s="9"/>
      <c r="AO28" s="4"/>
      <c r="AR28" s="42"/>
      <c r="AS28" s="9"/>
      <c r="AT28" s="4"/>
      <c r="AU28" s="24"/>
      <c r="AW28" s="42"/>
      <c r="AX28" s="9"/>
      <c r="AY28" s="4"/>
    </row>
    <row r="29" spans="1:51" ht="30" customHeight="1" thickBot="1">
      <c r="A29" s="19"/>
      <c r="B29" s="19"/>
      <c r="C29" s="140" t="str">
        <f>C$23</f>
        <v>B</v>
      </c>
      <c r="D29" s="126" t="s">
        <v>148</v>
      </c>
      <c r="E29" s="448" t="s">
        <v>156</v>
      </c>
      <c r="F29" s="952" t="s">
        <v>392</v>
      </c>
      <c r="G29" s="113"/>
      <c r="H29" s="687"/>
      <c r="I29" s="150">
        <v>10</v>
      </c>
      <c r="J29" s="130"/>
      <c r="K29" s="142">
        <v>0</v>
      </c>
      <c r="L29" s="127">
        <v>0</v>
      </c>
      <c r="M29" s="129"/>
      <c r="N29" s="142">
        <v>0</v>
      </c>
      <c r="O29" s="127">
        <v>0</v>
      </c>
      <c r="P29" s="74"/>
      <c r="Q29" s="142">
        <v>0</v>
      </c>
      <c r="R29" s="127">
        <v>0</v>
      </c>
      <c r="S29" s="129"/>
      <c r="T29" s="142">
        <v>0</v>
      </c>
      <c r="U29" s="127">
        <v>0</v>
      </c>
      <c r="V29" s="68"/>
      <c r="W29" s="68"/>
      <c r="Y29" s="45"/>
      <c r="Z29" s="4"/>
      <c r="AA29" s="24"/>
      <c r="AD29" s="45"/>
      <c r="AE29" s="4"/>
      <c r="AI29" s="45"/>
      <c r="AJ29" s="4"/>
      <c r="AK29" s="24"/>
      <c r="AN29" s="45"/>
      <c r="AO29" s="4"/>
      <c r="AS29" s="45"/>
      <c r="AT29" s="4"/>
      <c r="AU29" s="24"/>
      <c r="AX29" s="45"/>
      <c r="AY29" s="4"/>
    </row>
    <row r="30" spans="1:51" s="15" customFormat="1" ht="30" customHeight="1" thickBot="1">
      <c r="A30" s="79"/>
      <c r="B30" s="79"/>
      <c r="C30" s="66"/>
      <c r="D30" s="67"/>
      <c r="E30" s="75"/>
      <c r="F30" s="233"/>
      <c r="G30" s="86"/>
      <c r="H30" s="78"/>
      <c r="I30" s="68"/>
      <c r="J30" s="68"/>
      <c r="K30" s="86"/>
      <c r="L30" s="78"/>
      <c r="M30" s="68"/>
      <c r="N30" s="86"/>
      <c r="O30" s="78"/>
      <c r="P30" s="68"/>
      <c r="Q30" s="153"/>
      <c r="R30" s="78"/>
      <c r="S30" s="68"/>
      <c r="T30" s="86"/>
      <c r="U30" s="78"/>
      <c r="V30" s="81"/>
      <c r="W30" s="81"/>
      <c r="X30" s="47"/>
      <c r="Y30" s="52"/>
      <c r="Z30" s="2"/>
      <c r="AA30" s="22"/>
      <c r="AB30" s="46"/>
      <c r="AC30" s="47"/>
      <c r="AD30" s="52"/>
      <c r="AE30" s="2"/>
      <c r="AG30" s="46"/>
      <c r="AH30" s="47"/>
      <c r="AI30" s="52"/>
      <c r="AJ30" s="2"/>
      <c r="AK30" s="22"/>
      <c r="AM30" s="47"/>
      <c r="AN30" s="52"/>
      <c r="AO30" s="2"/>
      <c r="AR30" s="47"/>
      <c r="AS30" s="52"/>
      <c r="AT30" s="2"/>
      <c r="AU30" s="22"/>
      <c r="AW30" s="47"/>
      <c r="AX30" s="52"/>
      <c r="AY30" s="2"/>
    </row>
    <row r="31" spans="1:51" s="16" customFormat="1" ht="30" customHeight="1" thickBot="1">
      <c r="A31" s="82"/>
      <c r="B31" s="82"/>
      <c r="C31" s="87" t="s">
        <v>13</v>
      </c>
      <c r="D31" s="88"/>
      <c r="E31" s="124"/>
      <c r="F31" s="123" t="s">
        <v>0</v>
      </c>
      <c r="G31" s="338">
        <f>(K31*$D$5+N31*$D$6+Q31*$D$7+T31*$D$8)/($D$9)</f>
        <v>43.75</v>
      </c>
      <c r="H31" s="339">
        <f>IF(SUM(H32,H35)&lt;G31,H32+H35,G31)</f>
        <v>0</v>
      </c>
      <c r="I31" s="81"/>
      <c r="J31" s="137"/>
      <c r="K31" s="342">
        <v>125</v>
      </c>
      <c r="L31" s="339">
        <f>IF((L32+L35)&lt;125,(L32+L35),125)</f>
        <v>0</v>
      </c>
      <c r="M31" s="133"/>
      <c r="N31" s="342">
        <v>50</v>
      </c>
      <c r="O31" s="344">
        <f>IF((O32+O35)&lt;125,(O32+O35),125)</f>
        <v>0</v>
      </c>
      <c r="P31" s="133"/>
      <c r="Q31" s="342">
        <v>0</v>
      </c>
      <c r="R31" s="344">
        <f>IF((R32+R35)&lt;125,(R32+R35),125)</f>
        <v>0</v>
      </c>
      <c r="S31" s="133"/>
      <c r="T31" s="665">
        <v>0</v>
      </c>
      <c r="U31" s="666">
        <f>IF((U32+U35)&lt;125,(U32+U35),125)</f>
        <v>0</v>
      </c>
      <c r="V31" s="83"/>
      <c r="W31" s="83"/>
      <c r="X31" s="50"/>
      <c r="Y31" s="53"/>
      <c r="Z31" s="3"/>
      <c r="AA31" s="23"/>
      <c r="AB31" s="49"/>
      <c r="AC31" s="50"/>
      <c r="AD31" s="53"/>
      <c r="AE31" s="3"/>
      <c r="AG31" s="49"/>
      <c r="AH31" s="50"/>
      <c r="AI31" s="53"/>
      <c r="AJ31" s="3"/>
      <c r="AK31" s="23"/>
      <c r="AM31" s="50"/>
      <c r="AN31" s="53"/>
      <c r="AO31" s="3"/>
      <c r="AR31" s="50"/>
      <c r="AS31" s="53"/>
      <c r="AT31" s="3"/>
      <c r="AU31" s="23"/>
      <c r="AW31" s="50"/>
      <c r="AX31" s="53"/>
      <c r="AY31" s="3"/>
    </row>
    <row r="32" spans="1:51" ht="30" customHeight="1">
      <c r="A32" s="19"/>
      <c r="B32" s="19"/>
      <c r="C32" s="89" t="str">
        <f>C31</f>
        <v>C</v>
      </c>
      <c r="D32" s="90">
        <v>1</v>
      </c>
      <c r="E32" s="91"/>
      <c r="F32" s="92" t="s">
        <v>1</v>
      </c>
      <c r="G32" s="340">
        <f>(K32*$D$5+N32*$D$6+0*$D$7+0*$D$8)/($D$9)</f>
        <v>31.25</v>
      </c>
      <c r="H32" s="341">
        <f>IF(SUM(H33:H34)&lt;G32,SUM(H33:H34),G32)</f>
        <v>0</v>
      </c>
      <c r="I32" s="83"/>
      <c r="J32" s="136"/>
      <c r="K32" s="343">
        <v>75</v>
      </c>
      <c r="L32" s="341">
        <f>IF(SUM(L33:L34)&lt;75,SUM(L33:L34),75)</f>
        <v>0</v>
      </c>
      <c r="M32" s="132"/>
      <c r="N32" s="345">
        <v>50</v>
      </c>
      <c r="O32" s="341">
        <f>IF(SUM(O33:O33)&lt;50,SUM(O33:O33),50)</f>
        <v>0</v>
      </c>
      <c r="P32" s="132"/>
      <c r="Q32" s="744"/>
      <c r="R32" s="745"/>
      <c r="S32" s="132"/>
      <c r="T32" s="748"/>
      <c r="U32" s="749"/>
      <c r="V32" s="68"/>
      <c r="W32" s="68"/>
      <c r="X32" s="51"/>
      <c r="Y32" s="43"/>
      <c r="Z32" s="4"/>
      <c r="AA32" s="24"/>
      <c r="AC32" s="51"/>
      <c r="AD32" s="43"/>
      <c r="AE32" s="4"/>
      <c r="AH32" s="51"/>
      <c r="AI32" s="43"/>
      <c r="AJ32" s="4"/>
      <c r="AK32" s="24"/>
      <c r="AM32" s="51"/>
      <c r="AN32" s="43"/>
      <c r="AO32" s="4"/>
      <c r="AR32" s="51"/>
      <c r="AS32" s="43"/>
      <c r="AT32" s="4"/>
      <c r="AU32" s="24"/>
      <c r="AW32" s="51"/>
      <c r="AX32" s="43"/>
      <c r="AY32" s="4"/>
    </row>
    <row r="33" spans="1:51" ht="30" customHeight="1">
      <c r="A33" s="19"/>
      <c r="B33" s="19"/>
      <c r="C33" s="73" t="s">
        <v>13</v>
      </c>
      <c r="D33" s="85">
        <f>D$32</f>
        <v>1</v>
      </c>
      <c r="E33" s="84">
        <f>E31+1</f>
        <v>1</v>
      </c>
      <c r="F33" s="952" t="s">
        <v>3</v>
      </c>
      <c r="G33" s="84"/>
      <c r="H33" s="8">
        <f>(L33*$D$5+O33*$D$6+0*$D$7+0*$D$8)/$D$9</f>
        <v>0</v>
      </c>
      <c r="I33" s="68"/>
      <c r="J33" s="135"/>
      <c r="K33" s="152">
        <v>75</v>
      </c>
      <c r="L33" s="8">
        <f>'C 1.1'!C12</f>
        <v>0</v>
      </c>
      <c r="M33" s="131"/>
      <c r="N33" s="134">
        <v>50</v>
      </c>
      <c r="O33" s="8">
        <f>'C 1.1'!C21</f>
        <v>0</v>
      </c>
      <c r="P33" s="131"/>
      <c r="Q33" s="746"/>
      <c r="R33" s="747"/>
      <c r="S33" s="131"/>
      <c r="T33" s="746"/>
      <c r="U33" s="747"/>
      <c r="V33" s="68"/>
      <c r="W33" s="68"/>
      <c r="X33" s="51"/>
      <c r="Y33" s="43"/>
      <c r="Z33" s="4"/>
      <c r="AA33" s="24"/>
      <c r="AC33" s="51"/>
      <c r="AD33" s="43"/>
      <c r="AE33" s="4"/>
      <c r="AH33" s="51"/>
      <c r="AI33" s="43"/>
      <c r="AJ33" s="4"/>
      <c r="AK33" s="24"/>
      <c r="AM33" s="51"/>
      <c r="AN33" s="43"/>
      <c r="AO33" s="4"/>
      <c r="AR33" s="51"/>
      <c r="AS33" s="43"/>
      <c r="AT33" s="4"/>
      <c r="AU33" s="24"/>
      <c r="AW33" s="51"/>
      <c r="AX33" s="43"/>
      <c r="AY33" s="4"/>
    </row>
    <row r="34" spans="1:51" s="16" customFormat="1" ht="30" customHeight="1">
      <c r="A34" s="82"/>
      <c r="B34" s="82"/>
      <c r="C34" s="73" t="s">
        <v>13</v>
      </c>
      <c r="D34" s="85">
        <v>1</v>
      </c>
      <c r="E34" s="84">
        <v>2</v>
      </c>
      <c r="F34" s="952" t="s">
        <v>168</v>
      </c>
      <c r="G34" s="84"/>
      <c r="H34" s="8">
        <f>(L34*$D$5+0*$D$6+0*$D$7+0*$D$8)/$D$9</f>
        <v>0</v>
      </c>
      <c r="I34" s="68"/>
      <c r="J34" s="135"/>
      <c r="K34" s="152">
        <v>10</v>
      </c>
      <c r="L34" s="8">
        <f>'C 1.2'!C6</f>
        <v>0</v>
      </c>
      <c r="M34" s="131"/>
      <c r="N34" s="738"/>
      <c r="O34" s="739"/>
      <c r="P34" s="131"/>
      <c r="Q34" s="746"/>
      <c r="R34" s="747"/>
      <c r="S34" s="131"/>
      <c r="T34" s="746"/>
      <c r="U34" s="747"/>
      <c r="V34" s="83"/>
      <c r="W34" s="83"/>
      <c r="X34" s="50"/>
      <c r="Y34" s="53"/>
      <c r="Z34" s="3"/>
      <c r="AA34" s="23"/>
      <c r="AB34" s="49"/>
      <c r="AC34" s="50"/>
      <c r="AD34" s="53"/>
      <c r="AE34" s="3"/>
      <c r="AG34" s="49"/>
      <c r="AH34" s="50"/>
      <c r="AI34" s="53"/>
      <c r="AJ34" s="3"/>
      <c r="AK34" s="23"/>
      <c r="AM34" s="50"/>
      <c r="AN34" s="53"/>
      <c r="AO34" s="3"/>
      <c r="AR34" s="50"/>
      <c r="AS34" s="53"/>
      <c r="AT34" s="3"/>
      <c r="AU34" s="23"/>
      <c r="AW34" s="50"/>
      <c r="AX34" s="53"/>
      <c r="AY34" s="3"/>
    </row>
    <row r="35" spans="1:51" ht="30" customHeight="1" thickBot="1">
      <c r="A35" s="19"/>
      <c r="B35" s="19"/>
      <c r="C35" s="89" t="s">
        <v>13</v>
      </c>
      <c r="D35" s="90">
        <v>2</v>
      </c>
      <c r="E35" s="624"/>
      <c r="F35" s="92" t="s">
        <v>2</v>
      </c>
      <c r="G35" s="340">
        <f>(K35*$D$5+0*$D$6+0*$D$7+0*$D$8)/($D$9)</f>
        <v>17.5</v>
      </c>
      <c r="H35" s="341">
        <f>IF(SUM(H36:H36)&lt;G35,SUM(H36:H36),G35)</f>
        <v>0</v>
      </c>
      <c r="I35" s="83"/>
      <c r="J35" s="136"/>
      <c r="K35" s="343">
        <v>70</v>
      </c>
      <c r="L35" s="341">
        <f>IF(SUM(L36:L36)&lt;70,SUM(L36:L36),70)</f>
        <v>0</v>
      </c>
      <c r="M35" s="132"/>
      <c r="N35" s="740"/>
      <c r="O35" s="741"/>
      <c r="P35" s="132"/>
      <c r="Q35" s="746"/>
      <c r="R35" s="747"/>
      <c r="S35" s="132"/>
      <c r="T35" s="746"/>
      <c r="U35" s="747"/>
      <c r="V35" s="68"/>
      <c r="W35" s="68"/>
      <c r="X35" s="51"/>
      <c r="Y35" s="44"/>
      <c r="Z35" s="4"/>
      <c r="AA35" s="24"/>
      <c r="AC35" s="51"/>
      <c r="AD35" s="44"/>
      <c r="AE35" s="4"/>
      <c r="AH35" s="51"/>
      <c r="AI35" s="44"/>
      <c r="AJ35" s="4"/>
      <c r="AK35" s="24"/>
      <c r="AM35" s="51"/>
      <c r="AN35" s="44"/>
      <c r="AO35" s="4"/>
      <c r="AR35" s="51"/>
      <c r="AS35" s="44"/>
      <c r="AT35" s="4"/>
      <c r="AU35" s="24"/>
      <c r="AW35" s="51"/>
      <c r="AX35" s="44"/>
      <c r="AY35" s="4"/>
    </row>
    <row r="36" spans="1:51" s="15" customFormat="1" ht="25.5" customHeight="1" thickBot="1">
      <c r="A36" s="79"/>
      <c r="B36" s="79"/>
      <c r="C36" s="73" t="s">
        <v>13</v>
      </c>
      <c r="D36" s="85">
        <v>2</v>
      </c>
      <c r="E36" s="84">
        <v>1</v>
      </c>
      <c r="F36" s="952" t="s">
        <v>21</v>
      </c>
      <c r="G36" s="84"/>
      <c r="H36" s="8">
        <f>(L36*$D$5+0*$D$6+0*$D$7+0*$D$8)/$D$9</f>
        <v>0</v>
      </c>
      <c r="I36" s="68"/>
      <c r="J36" s="135"/>
      <c r="K36" s="152">
        <v>70</v>
      </c>
      <c r="L36" s="8">
        <f>'C 2.1'!D13</f>
        <v>0</v>
      </c>
      <c r="M36" s="131"/>
      <c r="N36" s="742"/>
      <c r="O36" s="743"/>
      <c r="P36" s="132"/>
      <c r="Q36" s="746"/>
      <c r="R36" s="747"/>
      <c r="S36" s="132"/>
      <c r="T36" s="750"/>
      <c r="U36" s="751"/>
      <c r="V36" s="81"/>
      <c r="W36" s="81"/>
      <c r="X36" s="47"/>
      <c r="Y36" s="54"/>
      <c r="Z36" s="2"/>
      <c r="AA36" s="22"/>
      <c r="AB36" s="46"/>
      <c r="AC36" s="47"/>
      <c r="AD36" s="54"/>
      <c r="AE36" s="2"/>
      <c r="AG36" s="46"/>
      <c r="AH36" s="47"/>
      <c r="AI36" s="54"/>
      <c r="AJ36" s="2"/>
      <c r="AK36" s="22"/>
      <c r="AM36" s="47"/>
      <c r="AN36" s="54"/>
      <c r="AO36" s="2"/>
      <c r="AR36" s="47"/>
      <c r="AS36" s="54"/>
      <c r="AT36" s="2"/>
      <c r="AU36" s="22"/>
      <c r="AW36" s="47"/>
      <c r="AX36" s="54"/>
      <c r="AY36" s="2"/>
    </row>
    <row r="37" spans="1:51" s="16" customFormat="1" ht="30" customHeight="1" thickBot="1">
      <c r="A37" s="82"/>
      <c r="B37" s="82"/>
      <c r="C37" s="66"/>
      <c r="D37" s="67"/>
      <c r="E37" s="75"/>
      <c r="F37" s="952" t="s">
        <v>11</v>
      </c>
      <c r="G37" s="77"/>
      <c r="H37" s="78"/>
      <c r="I37" s="68"/>
      <c r="J37" s="68"/>
      <c r="K37" s="77"/>
      <c r="L37" s="78"/>
      <c r="M37" s="68"/>
      <c r="N37" s="309"/>
      <c r="O37" s="232"/>
      <c r="P37" s="68"/>
      <c r="Q37" s="309"/>
      <c r="R37" s="232"/>
      <c r="S37" s="68"/>
      <c r="T37" s="77"/>
      <c r="U37" s="78"/>
      <c r="V37" s="96"/>
      <c r="W37" s="96"/>
      <c r="X37" s="56"/>
      <c r="Y37" s="57"/>
      <c r="Z37" s="3"/>
      <c r="AA37" s="23"/>
      <c r="AB37" s="55"/>
      <c r="AC37" s="56"/>
      <c r="AD37" s="57"/>
      <c r="AE37" s="3"/>
      <c r="AG37" s="55"/>
      <c r="AH37" s="56"/>
      <c r="AI37" s="57"/>
      <c r="AJ37" s="3"/>
      <c r="AK37" s="23"/>
      <c r="AM37" s="56"/>
      <c r="AN37" s="57"/>
      <c r="AO37" s="3"/>
      <c r="AR37" s="56"/>
      <c r="AS37" s="57"/>
      <c r="AT37" s="3"/>
      <c r="AU37" s="23"/>
      <c r="AW37" s="56"/>
      <c r="AX37" s="57"/>
      <c r="AY37" s="3"/>
    </row>
    <row r="38" spans="1:51" s="18" customFormat="1" ht="30" customHeight="1">
      <c r="A38" s="97"/>
      <c r="B38" s="97"/>
      <c r="C38" s="93" t="s">
        <v>15</v>
      </c>
      <c r="D38" s="94"/>
      <c r="E38" s="346"/>
      <c r="F38" s="125" t="s">
        <v>9</v>
      </c>
      <c r="G38" s="347">
        <f>(K38*$D$5+N38*$D$6+Q38*$D$7+T38*$D$8)/($D$9)</f>
        <v>361.25</v>
      </c>
      <c r="H38" s="348">
        <f>IF((H39+H43)&lt;G38,H39+H43,G38)</f>
        <v>0</v>
      </c>
      <c r="I38" s="81"/>
      <c r="J38" s="137"/>
      <c r="K38" s="351">
        <v>235</v>
      </c>
      <c r="L38" s="350">
        <f>IF((L39+L43)&lt;195,(L39+L43),195)</f>
        <v>0</v>
      </c>
      <c r="M38" s="133"/>
      <c r="N38" s="351">
        <v>310</v>
      </c>
      <c r="O38" s="350">
        <f>IF((O39+O43)&lt;280,(O39+O43),280)</f>
        <v>0</v>
      </c>
      <c r="P38" s="133"/>
      <c r="Q38" s="351">
        <v>440</v>
      </c>
      <c r="R38" s="350">
        <f>IF((R39+R43)&lt;400,(R39+R43),400)</f>
        <v>0</v>
      </c>
      <c r="S38" s="133"/>
      <c r="T38" s="349">
        <v>460</v>
      </c>
      <c r="U38" s="352">
        <f>IF((U39+U43)&lt;430,(U39+U43),430)</f>
        <v>0</v>
      </c>
      <c r="V38" s="98"/>
      <c r="W38" s="98"/>
      <c r="X38" s="59"/>
      <c r="Y38" s="60"/>
      <c r="Z38" s="5"/>
      <c r="AA38" s="25"/>
      <c r="AB38" s="58"/>
      <c r="AC38" s="59"/>
      <c r="AD38" s="60"/>
      <c r="AE38" s="5"/>
      <c r="AG38" s="58"/>
      <c r="AH38" s="59"/>
      <c r="AI38" s="60"/>
      <c r="AJ38" s="5"/>
      <c r="AK38" s="25"/>
      <c r="AM38" s="59"/>
      <c r="AN38" s="60"/>
      <c r="AO38" s="5"/>
      <c r="AR38" s="59"/>
      <c r="AS38" s="60"/>
      <c r="AT38" s="5"/>
      <c r="AU38" s="25"/>
      <c r="AW38" s="59"/>
      <c r="AX38" s="60"/>
      <c r="AY38" s="5"/>
    </row>
    <row r="39" spans="1:51" s="16" customFormat="1" ht="30" customHeight="1">
      <c r="A39" s="82"/>
      <c r="B39" s="82"/>
      <c r="C39" s="628" t="s">
        <v>15</v>
      </c>
      <c r="D39" s="625">
        <v>1</v>
      </c>
      <c r="E39" s="627"/>
      <c r="F39" s="95" t="s">
        <v>192</v>
      </c>
      <c r="G39" s="353">
        <f>(K39*$D$5+N39*$D$6+Q39*$D$7+T39*$D$8)/($D$9)</f>
        <v>97.5</v>
      </c>
      <c r="H39" s="143">
        <f>IF(SUM(H40:H41)&lt;G39,SUM(H40:H41),G39)</f>
        <v>0</v>
      </c>
      <c r="I39" s="354"/>
      <c r="J39" s="355"/>
      <c r="K39" s="700">
        <v>65</v>
      </c>
      <c r="L39" s="143">
        <f>IF(SUM(L40:L42)&lt;K39,SUM(L40:L42),K39)</f>
        <v>0</v>
      </c>
      <c r="M39" s="438"/>
      <c r="N39" s="356">
        <v>85</v>
      </c>
      <c r="O39" s="143">
        <f>IF(SUM(O40:O41)&lt;N39,SUM(O40:O41),N39)</f>
        <v>0</v>
      </c>
      <c r="P39" s="438"/>
      <c r="Q39" s="356">
        <v>120</v>
      </c>
      <c r="R39" s="143">
        <f>IF(SUM(R40:R41)&lt;Q39,SUM(R40:R41),Q39)</f>
        <v>0</v>
      </c>
      <c r="S39" s="438"/>
      <c r="T39" s="356">
        <v>120</v>
      </c>
      <c r="U39" s="143">
        <f>IF(SUM(U40:U41)&lt;T39,SUM(U40:U41),T39)</f>
        <v>0</v>
      </c>
      <c r="V39" s="83"/>
      <c r="W39" s="83"/>
      <c r="X39" s="50"/>
      <c r="Y39" s="61"/>
      <c r="Z39" s="3"/>
      <c r="AA39" s="23"/>
      <c r="AB39" s="49"/>
      <c r="AC39" s="50"/>
      <c r="AD39" s="61"/>
      <c r="AE39" s="3"/>
      <c r="AG39" s="49"/>
      <c r="AH39" s="50"/>
      <c r="AI39" s="61"/>
      <c r="AJ39" s="3"/>
      <c r="AK39" s="23"/>
      <c r="AM39" s="50"/>
      <c r="AN39" s="61"/>
      <c r="AO39" s="3"/>
      <c r="AR39" s="50"/>
      <c r="AS39" s="61"/>
      <c r="AT39" s="3"/>
      <c r="AU39" s="23"/>
      <c r="AW39" s="50"/>
      <c r="AX39" s="61"/>
      <c r="AY39" s="3"/>
    </row>
    <row r="40" spans="1:51" s="16" customFormat="1" ht="30" customHeight="1">
      <c r="A40" s="82"/>
      <c r="B40" s="82"/>
      <c r="C40" s="73" t="s">
        <v>15</v>
      </c>
      <c r="D40" s="85">
        <v>1</v>
      </c>
      <c r="E40" s="84">
        <v>1</v>
      </c>
      <c r="F40" s="952" t="s">
        <v>356</v>
      </c>
      <c r="G40" s="640"/>
      <c r="H40" s="114">
        <f>(L40*$D$5+O40*$D$6+R40*$D$7+U40*$D$8)/$D$9</f>
        <v>0</v>
      </c>
      <c r="I40" s="83"/>
      <c r="J40" s="136"/>
      <c r="K40" s="152">
        <v>45</v>
      </c>
      <c r="L40" s="114">
        <f>'D 1.1'!D22</f>
        <v>0</v>
      </c>
      <c r="M40" s="132"/>
      <c r="N40" s="134">
        <v>65</v>
      </c>
      <c r="O40" s="114">
        <f>$L$40/30*N40</f>
        <v>0</v>
      </c>
      <c r="P40" s="132"/>
      <c r="Q40" s="134">
        <v>90</v>
      </c>
      <c r="R40" s="114">
        <f>$L$40/30*Q40</f>
        <v>0</v>
      </c>
      <c r="S40" s="132"/>
      <c r="T40" s="134">
        <v>90</v>
      </c>
      <c r="U40" s="114">
        <f>$L$40/30*T40</f>
        <v>0</v>
      </c>
      <c r="V40" s="83"/>
      <c r="W40" s="83"/>
      <c r="X40" s="50"/>
      <c r="Y40" s="61"/>
      <c r="Z40" s="3"/>
      <c r="AA40" s="23"/>
      <c r="AB40" s="49"/>
      <c r="AC40" s="50"/>
      <c r="AD40" s="430"/>
      <c r="AE40" s="3"/>
      <c r="AG40" s="49"/>
      <c r="AH40" s="50"/>
      <c r="AI40" s="430"/>
      <c r="AJ40" s="3"/>
      <c r="AK40" s="23"/>
      <c r="AM40" s="50"/>
      <c r="AN40" s="430"/>
      <c r="AO40" s="3"/>
      <c r="AR40" s="50"/>
      <c r="AS40" s="430"/>
      <c r="AT40" s="3"/>
      <c r="AU40" s="23"/>
      <c r="AW40" s="50"/>
      <c r="AX40" s="61"/>
      <c r="AY40" s="3"/>
    </row>
    <row r="41" spans="1:51" ht="24.75" customHeight="1">
      <c r="C41" s="73" t="s">
        <v>15</v>
      </c>
      <c r="D41" s="85" t="s">
        <v>148</v>
      </c>
      <c r="E41" s="84">
        <v>2</v>
      </c>
      <c r="F41" s="952" t="s">
        <v>187</v>
      </c>
      <c r="G41" s="429"/>
      <c r="H41" s="114">
        <f>(L41*$D$5+O41*$D$6+R41*$D$7+U41*$D$8)/$D$9</f>
        <v>0</v>
      </c>
      <c r="I41" s="83"/>
      <c r="J41" s="136"/>
      <c r="K41" s="152">
        <v>15</v>
      </c>
      <c r="L41" s="114">
        <f>'D 1.2'!C6</f>
        <v>0</v>
      </c>
      <c r="M41" s="129"/>
      <c r="N41" s="436">
        <v>20</v>
      </c>
      <c r="O41" s="114">
        <f>$L$41/15*N41</f>
        <v>0</v>
      </c>
      <c r="P41" s="129"/>
      <c r="Q41" s="436">
        <v>30</v>
      </c>
      <c r="R41" s="114">
        <f>$L$41/15*Q41</f>
        <v>0</v>
      </c>
      <c r="S41" s="129"/>
      <c r="T41" s="436">
        <v>30</v>
      </c>
      <c r="U41" s="114">
        <f>$L$41/15*T41</f>
        <v>0</v>
      </c>
    </row>
    <row r="42" spans="1:51" ht="30" customHeight="1">
      <c r="A42" s="19"/>
      <c r="B42" s="19"/>
      <c r="C42" s="73" t="s">
        <v>15</v>
      </c>
      <c r="D42" s="85">
        <v>1</v>
      </c>
      <c r="E42" s="84">
        <v>3</v>
      </c>
      <c r="F42" s="952" t="s">
        <v>337</v>
      </c>
      <c r="G42" s="429"/>
      <c r="H42" s="114">
        <f>(L42*$D$5+O42*$D$6+R42*$D$7+U42*$D$8)/$D$9</f>
        <v>0</v>
      </c>
      <c r="K42" s="152">
        <v>10</v>
      </c>
      <c r="L42" s="673">
        <f>'D1.3'!C6</f>
        <v>0</v>
      </c>
      <c r="M42" s="129"/>
      <c r="N42" s="436">
        <v>10</v>
      </c>
      <c r="O42" s="114">
        <f>$L$42/15*N42</f>
        <v>0</v>
      </c>
      <c r="P42" s="129"/>
      <c r="Q42" s="436">
        <v>10</v>
      </c>
      <c r="R42" s="114">
        <f>$L$42/15*Q42</f>
        <v>0</v>
      </c>
      <c r="S42" s="129"/>
      <c r="T42" s="436">
        <v>10</v>
      </c>
      <c r="U42" s="114">
        <f>$L$42/15*T42</f>
        <v>0</v>
      </c>
      <c r="V42" s="68"/>
      <c r="W42" s="68"/>
      <c r="X42" s="51"/>
      <c r="Y42" s="147"/>
      <c r="Z42" s="4"/>
      <c r="AA42" s="24"/>
      <c r="AC42" s="51"/>
      <c r="AD42" s="141"/>
      <c r="AE42" s="4"/>
      <c r="AH42" s="51"/>
      <c r="AI42" s="141"/>
      <c r="AJ42" s="4"/>
      <c r="AK42" s="24"/>
      <c r="AM42" s="51"/>
      <c r="AN42" s="141"/>
      <c r="AO42" s="4"/>
      <c r="AR42" s="51"/>
      <c r="AS42" s="141"/>
      <c r="AT42" s="4"/>
      <c r="AU42" s="24"/>
      <c r="AW42" s="51"/>
      <c r="AX42" s="147"/>
      <c r="AY42" s="4"/>
    </row>
    <row r="43" spans="1:51" ht="30" customHeight="1" thickBot="1">
      <c r="A43" s="19"/>
      <c r="B43" s="19"/>
      <c r="C43" s="628" t="str">
        <f>C$38</f>
        <v>D</v>
      </c>
      <c r="D43" s="625">
        <v>2</v>
      </c>
      <c r="E43" s="627"/>
      <c r="F43" s="95" t="s">
        <v>16</v>
      </c>
      <c r="G43" s="353">
        <f>(K43*$D$5+N43*$D$6+Q43*$D$7+T43*$D$8)/($D$9)</f>
        <v>277.5</v>
      </c>
      <c r="H43" s="143">
        <f>IF(SUM(H44:H45)&lt;G43,SUM(H44:H45),G43)</f>
        <v>0</v>
      </c>
      <c r="I43" s="83"/>
      <c r="J43" s="136"/>
      <c r="K43" s="356">
        <v>195</v>
      </c>
      <c r="L43" s="143">
        <f>IF(SUM(L44:L45)&lt;175,SUM(L44:L45),175)</f>
        <v>0</v>
      </c>
      <c r="M43" s="132"/>
      <c r="N43" s="356">
        <v>235</v>
      </c>
      <c r="O43" s="143">
        <f>IF(SUM(O44:O45)&lt;235,SUM(O44:O45),235)</f>
        <v>0</v>
      </c>
      <c r="P43" s="132"/>
      <c r="Q43" s="356">
        <v>330</v>
      </c>
      <c r="R43" s="143">
        <f>IF(SUM(R44:R45)&lt;330,SUM(R44:R45),330)</f>
        <v>0</v>
      </c>
      <c r="S43" s="132"/>
      <c r="T43" s="356">
        <v>350</v>
      </c>
      <c r="U43" s="143">
        <f>IF(SUM(U44:U45)&lt;350,SUM(U44:U45),350)</f>
        <v>0</v>
      </c>
      <c r="V43" s="68"/>
      <c r="W43" s="68"/>
      <c r="X43" s="51"/>
      <c r="Y43" s="44"/>
      <c r="Z43" s="4"/>
      <c r="AA43" s="24"/>
      <c r="AC43" s="51"/>
      <c r="AD43" s="148"/>
      <c r="AE43" s="4"/>
      <c r="AH43" s="51"/>
      <c r="AI43" s="148"/>
      <c r="AJ43" s="4"/>
      <c r="AK43" s="24"/>
      <c r="AM43" s="51"/>
      <c r="AN43" s="148"/>
      <c r="AO43" s="4"/>
      <c r="AR43" s="51"/>
      <c r="AS43" s="148"/>
      <c r="AT43" s="4"/>
      <c r="AU43" s="24"/>
      <c r="AW43" s="51"/>
      <c r="AX43" s="44"/>
      <c r="AY43" s="4"/>
    </row>
    <row r="44" spans="1:51" ht="30" customHeight="1" thickBot="1">
      <c r="A44" s="19"/>
      <c r="B44" s="19"/>
      <c r="C44" s="73" t="str">
        <f>C$38</f>
        <v>D</v>
      </c>
      <c r="D44" s="85">
        <v>2</v>
      </c>
      <c r="E44" s="112">
        <v>1</v>
      </c>
      <c r="F44" s="952" t="s">
        <v>386</v>
      </c>
      <c r="G44" s="112"/>
      <c r="H44" s="128">
        <f>(L44*$D$5+O44*$D$6+R44*$D$7+U44*$D$8)/$D$9</f>
        <v>0</v>
      </c>
      <c r="I44" s="74"/>
      <c r="J44" s="130"/>
      <c r="K44" s="152">
        <v>155</v>
      </c>
      <c r="L44" s="357">
        <f>IF(ISNUMBER('D 2.1'!B5),'D 2.1'!$B$6,0)</f>
        <v>0</v>
      </c>
      <c r="M44" s="129"/>
      <c r="N44" s="134">
        <v>175</v>
      </c>
      <c r="O44" s="357">
        <f>IF(ISNUMBER('D 2.1'!B11),'D 2.1'!$B$12,0)</f>
        <v>0</v>
      </c>
      <c r="P44" s="129"/>
      <c r="Q44" s="134">
        <v>220</v>
      </c>
      <c r="R44" s="114">
        <f>IF(ISNUMBER('D 2.1'!B17),'D 2.1'!$B$18,0)</f>
        <v>0</v>
      </c>
      <c r="S44" s="129"/>
      <c r="T44" s="134">
        <v>240</v>
      </c>
      <c r="U44" s="357">
        <f>IF(ISNUMBER('D 2.1'!B23),'D 2.1'!$B$24,0)</f>
        <v>0</v>
      </c>
      <c r="V44" s="68"/>
      <c r="W44" s="68"/>
      <c r="Y44" s="62"/>
      <c r="Z44" s="63"/>
      <c r="AD44" s="62"/>
      <c r="AE44" s="63"/>
      <c r="AI44" s="62"/>
      <c r="AJ44" s="63"/>
      <c r="AN44" s="62"/>
      <c r="AO44" s="63"/>
      <c r="AS44" s="62"/>
      <c r="AT44" s="63"/>
      <c r="AX44" s="62"/>
      <c r="AY44" s="63"/>
    </row>
    <row r="45" spans="1:51" ht="27" customHeight="1" thickBot="1">
      <c r="C45" s="629" t="str">
        <f>C$38</f>
        <v>D</v>
      </c>
      <c r="D45" s="626">
        <v>2</v>
      </c>
      <c r="E45" s="448">
        <v>2</v>
      </c>
      <c r="F45" s="952" t="s">
        <v>387</v>
      </c>
      <c r="G45" s="112"/>
      <c r="H45" s="127">
        <f>(L45*$D$5+O45*$D$6+R45*$D$7+U45*$D$8)/$D$9</f>
        <v>0</v>
      </c>
      <c r="I45" s="74"/>
      <c r="J45" s="130"/>
      <c r="K45" s="144">
        <v>55</v>
      </c>
      <c r="L45" s="127">
        <f>IF(ISNUMBER('D 2.2'!B5),'D 2.2'!B6,0)</f>
        <v>0</v>
      </c>
      <c r="M45" s="129"/>
      <c r="N45" s="144">
        <v>75</v>
      </c>
      <c r="O45" s="127">
        <f>IF(ISNUMBER('D 2.2'!B11),'D 2.2'!B12,0)</f>
        <v>0</v>
      </c>
      <c r="P45" s="129"/>
      <c r="Q45" s="144">
        <v>130</v>
      </c>
      <c r="R45" s="127">
        <f>IF(ISNUMBER('D 2.2'!B17),'D 2.2'!B18,0)</f>
        <v>0</v>
      </c>
      <c r="S45" s="129"/>
      <c r="T45" s="144">
        <v>120</v>
      </c>
      <c r="U45" s="127">
        <f>IF(ISNUMBER('D 2.2'!B23),'D 2.2'!B24,0)</f>
        <v>0</v>
      </c>
    </row>
    <row r="46" spans="1:51" ht="21" thickBot="1">
      <c r="C46" s="358"/>
      <c r="D46" s="359"/>
      <c r="E46" s="360"/>
      <c r="F46" s="155" t="s">
        <v>10</v>
      </c>
      <c r="G46" s="145">
        <v>1000</v>
      </c>
      <c r="H46" s="146">
        <f>IF(H13+H23+H31+H38&lt;1000,H13+H23+H31+H38,1000)</f>
        <v>0</v>
      </c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</row>
    <row r="47" spans="1:51" ht="15.75">
      <c r="C47" s="65"/>
      <c r="D47" s="361"/>
      <c r="E47" s="362"/>
      <c r="F47" s="64"/>
      <c r="G47" s="65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51" ht="15.75">
      <c r="F48" s="64"/>
    </row>
    <row r="49" spans="6:8" ht="15.75">
      <c r="F49" s="64"/>
    </row>
    <row r="50" spans="6:8" ht="15.75">
      <c r="F50" s="64"/>
    </row>
    <row r="51" spans="6:8" ht="15.75">
      <c r="F51" s="64"/>
      <c r="H51" s="65" t="s">
        <v>11</v>
      </c>
    </row>
    <row r="52" spans="6:8" ht="15.75">
      <c r="F52" s="64"/>
    </row>
  </sheetData>
  <sheetProtection algorithmName="SHA-512" hashValue="TyQk3LyEnAJ7afOPt9HwlTZLkxDDpft1CFkJ5jD7Km/J7TdbhvOfpFzJtqoFQRs/ZjFeNAOMqYL4xLqRyg2TiA==" saltValue="zOARUfppsTe3weSoO4HQ6Q==" spinCount="100000" sheet="1"/>
  <protectedRanges>
    <protectedRange sqref="F44:F45" name="Bereich6"/>
    <protectedRange sqref="F40:F42" name="Bereich5"/>
    <protectedRange sqref="F36" name="Bereich4"/>
    <protectedRange sqref="F33:F34" name="Bereich3"/>
    <protectedRange sqref="F24:F29" name="Bereich2"/>
    <protectedRange sqref="F14:F21" name="Bereich1"/>
  </protectedRanges>
  <dataConsolidate/>
  <mergeCells count="32">
    <mergeCell ref="C1:H1"/>
    <mergeCell ref="H24:H27"/>
    <mergeCell ref="K9:U9"/>
    <mergeCell ref="K10:L11"/>
    <mergeCell ref="N10:O11"/>
    <mergeCell ref="Q10:R11"/>
    <mergeCell ref="T10:U11"/>
    <mergeCell ref="N27:O27"/>
    <mergeCell ref="N24:O26"/>
    <mergeCell ref="T19:U21"/>
    <mergeCell ref="C11:E12"/>
    <mergeCell ref="F11:F12"/>
    <mergeCell ref="G9:H9"/>
    <mergeCell ref="D2:H2"/>
    <mergeCell ref="G10:H10"/>
    <mergeCell ref="G8:H8"/>
    <mergeCell ref="N34:O36"/>
    <mergeCell ref="Q32:R36"/>
    <mergeCell ref="T32:U36"/>
    <mergeCell ref="Q27:R27"/>
    <mergeCell ref="T24:U26"/>
    <mergeCell ref="T27:U27"/>
    <mergeCell ref="Q24:R26"/>
    <mergeCell ref="Q19:R21"/>
    <mergeCell ref="K24:L26"/>
    <mergeCell ref="K27:L27"/>
    <mergeCell ref="W2:W8"/>
    <mergeCell ref="AV2:AV8"/>
    <mergeCell ref="AQ2:AQ8"/>
    <mergeCell ref="AB2:AB8"/>
    <mergeCell ref="AG2:AG8"/>
    <mergeCell ref="AL2:AL8"/>
  </mergeCells>
  <phoneticPr fontId="15" type="noConversion"/>
  <conditionalFormatting sqref="A14:B21 C15:E21 G15:G21">
    <cfRule type="expression" dxfId="52" priority="38" stopIfTrue="1">
      <formula>#REF!="n"</formula>
    </cfRule>
  </conditionalFormatting>
  <conditionalFormatting sqref="A23:B25 C24:E26 G24:G26">
    <cfRule type="expression" dxfId="51" priority="32" stopIfTrue="1">
      <formula>#REF!="n"</formula>
    </cfRule>
  </conditionalFormatting>
  <conditionalFormatting sqref="C14:E14 G14">
    <cfRule type="expression" dxfId="50" priority="8" stopIfTrue="1">
      <formula>#REF!="n"</formula>
    </cfRule>
  </conditionalFormatting>
  <conditionalFormatting sqref="C27:E29 G27:G29">
    <cfRule type="expression" dxfId="49" priority="31" stopIfTrue="1">
      <formula>#REF!="n"</formula>
    </cfRule>
  </conditionalFormatting>
  <conditionalFormatting sqref="C40:E42">
    <cfRule type="expression" dxfId="48" priority="3" stopIfTrue="1">
      <formula>#REF!="n"</formula>
    </cfRule>
  </conditionalFormatting>
  <conditionalFormatting sqref="C33:E34 G33:G34">
    <cfRule type="expression" dxfId="47" priority="5" stopIfTrue="1">
      <formula>#REF!="n"</formula>
    </cfRule>
  </conditionalFormatting>
  <conditionalFormatting sqref="C44:E45 G44:G45">
    <cfRule type="expression" dxfId="46" priority="2" stopIfTrue="1">
      <formula>#REF!="n"</formula>
    </cfRule>
  </conditionalFormatting>
  <conditionalFormatting sqref="I15">
    <cfRule type="expression" dxfId="42" priority="83" stopIfTrue="1">
      <formula>#REF!="n"</formula>
    </cfRule>
  </conditionalFormatting>
  <conditionalFormatting sqref="I33:J34">
    <cfRule type="expression" dxfId="41" priority="50" stopIfTrue="1">
      <formula>#REF!="n"</formula>
    </cfRule>
  </conditionalFormatting>
  <conditionalFormatting sqref="I44:J45">
    <cfRule type="expression" dxfId="40" priority="106" stopIfTrue="1">
      <formula>#REF!="n"</formula>
    </cfRule>
  </conditionalFormatting>
  <conditionalFormatting sqref="K24:K26">
    <cfRule type="expression" dxfId="39" priority="12" stopIfTrue="1">
      <formula>#REF!="n"</formula>
    </cfRule>
  </conditionalFormatting>
  <conditionalFormatting sqref="K29">
    <cfRule type="expression" dxfId="38" priority="95" stopIfTrue="1">
      <formula>#REF!="n"</formula>
    </cfRule>
  </conditionalFormatting>
  <conditionalFormatting sqref="L14:L21">
    <cfRule type="expression" dxfId="37" priority="82" stopIfTrue="1">
      <formula>#REF!="n"</formula>
    </cfRule>
  </conditionalFormatting>
  <conditionalFormatting sqref="L33:M34">
    <cfRule type="expression" dxfId="36" priority="49" stopIfTrue="1">
      <formula>#REF!="n"</formula>
    </cfRule>
  </conditionalFormatting>
  <conditionalFormatting sqref="L36:M36">
    <cfRule type="expression" dxfId="35" priority="52" stopIfTrue="1">
      <formula>#REF!="n"</formula>
    </cfRule>
  </conditionalFormatting>
  <conditionalFormatting sqref="L41:M42">
    <cfRule type="expression" dxfId="34" priority="45" stopIfTrue="1">
      <formula>#REF!="n"</formula>
    </cfRule>
  </conditionalFormatting>
  <conditionalFormatting sqref="L44:M45">
    <cfRule type="expression" dxfId="33" priority="105" stopIfTrue="1">
      <formula>#REF!="n"</formula>
    </cfRule>
  </conditionalFormatting>
  <conditionalFormatting sqref="M14 P14 S14">
    <cfRule type="expression" dxfId="32" priority="11" stopIfTrue="1">
      <formula>#REF!="n"</formula>
    </cfRule>
  </conditionalFormatting>
  <conditionalFormatting sqref="M24:M27 L28:M29">
    <cfRule type="expression" dxfId="31" priority="68" stopIfTrue="1">
      <formula>#REF!="n"</formula>
    </cfRule>
  </conditionalFormatting>
  <conditionalFormatting sqref="N24:N26">
    <cfRule type="expression" dxfId="30" priority="67" stopIfTrue="1">
      <formula>#REF!="n"</formula>
    </cfRule>
  </conditionalFormatting>
  <conditionalFormatting sqref="N29">
    <cfRule type="expression" dxfId="29" priority="64" stopIfTrue="1">
      <formula>#REF!="n"</formula>
    </cfRule>
  </conditionalFormatting>
  <conditionalFormatting sqref="O14:O21">
    <cfRule type="expression" dxfId="28" priority="13" stopIfTrue="1">
      <formula>#REF!="n"</formula>
    </cfRule>
  </conditionalFormatting>
  <conditionalFormatting sqref="O28:O29">
    <cfRule type="expression" dxfId="27" priority="71" stopIfTrue="1">
      <formula>#REF!="n"</formula>
    </cfRule>
  </conditionalFormatting>
  <conditionalFormatting sqref="O33">
    <cfRule type="expression" dxfId="26" priority="128" stopIfTrue="1">
      <formula>#REF!="n"</formula>
    </cfRule>
  </conditionalFormatting>
  <conditionalFormatting sqref="O44:P45">
    <cfRule type="expression" dxfId="25" priority="101" stopIfTrue="1">
      <formula>#REF!="n"</formula>
    </cfRule>
  </conditionalFormatting>
  <conditionalFormatting sqref="P41:P42 S41:S42">
    <cfRule type="expression" dxfId="24" priority="46" stopIfTrue="1">
      <formula>#REF!="n"</formula>
    </cfRule>
  </conditionalFormatting>
  <conditionalFormatting sqref="Q24:Q26">
    <cfRule type="expression" dxfId="23" priority="66" stopIfTrue="1">
      <formula>#REF!="n"</formula>
    </cfRule>
  </conditionalFormatting>
  <conditionalFormatting sqref="Q29">
    <cfRule type="expression" dxfId="22" priority="63" stopIfTrue="1">
      <formula>#REF!="n"</formula>
    </cfRule>
  </conditionalFormatting>
  <conditionalFormatting sqref="R14:R18">
    <cfRule type="expression" dxfId="21" priority="10" stopIfTrue="1">
      <formula>#REF!="n"</formula>
    </cfRule>
  </conditionalFormatting>
  <conditionalFormatting sqref="R28:R29">
    <cfRule type="expression" dxfId="20" priority="70" stopIfTrue="1">
      <formula>#REF!="n"</formula>
    </cfRule>
  </conditionalFormatting>
  <conditionalFormatting sqref="R44:S45">
    <cfRule type="expression" dxfId="19" priority="100" stopIfTrue="1">
      <formula>#REF!="n"</formula>
    </cfRule>
  </conditionalFormatting>
  <conditionalFormatting sqref="T24:T26">
    <cfRule type="expression" dxfId="18" priority="65" stopIfTrue="1">
      <formula>#REF!="n"</formula>
    </cfRule>
  </conditionalFormatting>
  <conditionalFormatting sqref="T29">
    <cfRule type="expression" dxfId="17" priority="62" stopIfTrue="1">
      <formula>#REF!="n"</formula>
    </cfRule>
  </conditionalFormatting>
  <conditionalFormatting sqref="U14:U18">
    <cfRule type="expression" dxfId="16" priority="9" stopIfTrue="1">
      <formula>#REF!="n"</formula>
    </cfRule>
  </conditionalFormatting>
  <conditionalFormatting sqref="U28:U29">
    <cfRule type="expression" dxfId="15" priority="69" stopIfTrue="1">
      <formula>#REF!="n"</formula>
    </cfRule>
  </conditionalFormatting>
  <conditionalFormatting sqref="U44:U45">
    <cfRule type="expression" dxfId="14" priority="99" stopIfTrue="1">
      <formula>#REF!="n"</formula>
    </cfRule>
  </conditionalFormatting>
  <conditionalFormatting sqref="V21:X21 V29:Y29 D30:U30 A32:B33 C36:E36 G36 I36:J36 A42:B43">
    <cfRule type="expression" dxfId="13" priority="53" stopIfTrue="1">
      <formula>#REF!="n"</formula>
    </cfRule>
  </conditionalFormatting>
  <conditionalFormatting sqref="Z23:AC29 AE23:AH29 AJ23:AM29 AO23:AR29 AT23:AW29 AY23:JC29">
    <cfRule type="expression" dxfId="12" priority="168" stopIfTrue="1">
      <formula>#REF!="n"</formula>
    </cfRule>
  </conditionalFormatting>
  <conditionalFormatting sqref="Z32:AC33 Z42:AC43">
    <cfRule type="expression" dxfId="11" priority="157" stopIfTrue="1">
      <formula>#REF!="n"</formula>
    </cfRule>
  </conditionalFormatting>
  <conditionalFormatting sqref="AD29">
    <cfRule type="expression" dxfId="10" priority="166" stopIfTrue="1">
      <formula>#REF!="n"</formula>
    </cfRule>
  </conditionalFormatting>
  <conditionalFormatting sqref="AE32:AH33 AE42:AH43">
    <cfRule type="expression" dxfId="9" priority="156" stopIfTrue="1">
      <formula>#REF!="n"</formula>
    </cfRule>
  </conditionalFormatting>
  <conditionalFormatting sqref="AI29">
    <cfRule type="expression" dxfId="8" priority="164" stopIfTrue="1">
      <formula>#REF!="n"</formula>
    </cfRule>
  </conditionalFormatting>
  <conditionalFormatting sqref="AJ14:AK20 AO14:AQ20 AT14:AV20 Z14:AA21 AE14:AF21 AY14:JC21 J16:J21 M16:M21 P16:P21 S16:S21 AB21:AC21 AG21:AH21 AJ21:AM21 AO21:AR21 AT21:AW21 V23:X28 I24:J29 P24:P29 S24:S29 A26:B29 V32:X33 P33:P34 S33:S34 V42:X43">
    <cfRule type="expression" dxfId="7" priority="180" stopIfTrue="1">
      <formula>#REF!="n"</formula>
    </cfRule>
  </conditionalFormatting>
  <conditionalFormatting sqref="AJ32:AM33 AJ42:AM43">
    <cfRule type="expression" dxfId="6" priority="155" stopIfTrue="1">
      <formula>#REF!="n"</formula>
    </cfRule>
  </conditionalFormatting>
  <conditionalFormatting sqref="AN29">
    <cfRule type="expression" dxfId="5" priority="162" stopIfTrue="1">
      <formula>#REF!="n"</formula>
    </cfRule>
  </conditionalFormatting>
  <conditionalFormatting sqref="AO32:AR33 AO42:AR43">
    <cfRule type="expression" dxfId="4" priority="154" stopIfTrue="1">
      <formula>#REF!="n"</formula>
    </cfRule>
  </conditionalFormatting>
  <conditionalFormatting sqref="AS29">
    <cfRule type="expression" dxfId="3" priority="160" stopIfTrue="1">
      <formula>#REF!="n"</formula>
    </cfRule>
  </conditionalFormatting>
  <conditionalFormatting sqref="AT32:AW33 AT42:AW43">
    <cfRule type="expression" dxfId="2" priority="153" stopIfTrue="1">
      <formula>#REF!="n"</formula>
    </cfRule>
  </conditionalFormatting>
  <conditionalFormatting sqref="AX29">
    <cfRule type="expression" dxfId="1" priority="158" stopIfTrue="1">
      <formula>#REF!="n"</formula>
    </cfRule>
  </conditionalFormatting>
  <conditionalFormatting sqref="AY32:JC33 AY42:JC43">
    <cfRule type="expression" dxfId="0" priority="159" stopIfTrue="1">
      <formula>#REF!="n"</formula>
    </cfRule>
  </conditionalFormatting>
  <dataValidations xWindow="1760" yWindow="502" count="2">
    <dataValidation type="list" allowBlank="1" showInputMessage="1" showErrorMessage="1" errorTitle="Falscher Wert!" error="Bitte geben Sie die Zahl 0 oder 10 ein." sqref="H15" xr:uid="{00000000-0002-0000-0100-000000000000}">
      <formula1>$I$13:$I$15</formula1>
    </dataValidation>
    <dataValidation type="list" allowBlank="1" showInputMessage="1" showErrorMessage="1" prompt="Ziel nicht erreicht (0 Punkte)_x000a_&gt;= 850 Punkte (20 Punkte)_x000a_&gt;= 750 Punkte oder alt. Vergabeverf. (10 Punkte)_x000a_+ 10 Punkte Bonus" sqref="H14" xr:uid="{00000000-0002-0000-0100-000001000000}">
      <formula1>$I$19:$I$22</formula1>
    </dataValidation>
  </dataValidations>
  <hyperlinks>
    <hyperlink ref="F14" r:id="rId1" location="%5B%7B%22num%22%3A43%2C%22gen%22%3A0%7D%2C%7B%22name%22%3A%22XYZ%22%7D%2C62%2C734%2C0%5D" display="https://lnb-info.de/images/pdf/240422 LNB Version 2 - 2024 Wohnbau .pdf - %5B%7B%22num%22%3A43%2C%22gen%22%3A0%7D%2C%7B%22name%22%3A%22XYZ%22%7D%2C62%2C734%2C0%5D" xr:uid="{7B967650-E624-4C13-889D-2395BB5BCB89}"/>
    <hyperlink ref="F15" r:id="rId2" location="%5B%7B%22num%22%3A47%2C%22gen%22%3A0%7D%2C%7B%22name%22%3A%22XYZ%22%7D%2C62%2C772%2C0%5D" xr:uid="{6565DC3D-0565-4486-9D4F-04C8551D7A0A}"/>
    <hyperlink ref="F16" r:id="rId3" location="%5B%7B%22num%22%3A49%2C%22gen%22%3A0%7D%2C%7B%22name%22%3A%22XYZ%22%7D%2C62%2C392%2C0%5D" xr:uid="{A244653E-AA10-4BC9-BF83-CC9D03095F68}"/>
    <hyperlink ref="F17" r:id="rId4" location="%5B%7B%22num%22%3A54%2C%22gen%22%3A0%7D%2C%7B%22name%22%3A%22XYZ%22%7D%2C62%2C359%2C0%5D" xr:uid="{CAA790D7-5953-4886-8B7A-A05D8D5BE729}"/>
    <hyperlink ref="F19" r:id="rId5" location="%5B%7B%22num%22%3A65%2C%22gen%22%3A0%7D%2C%7B%22name%22%3A%22XYZ%22%7D%2C68%2C584%2C0%5D" xr:uid="{320F9EC5-3B77-4689-B3FD-1F2506D3A06E}"/>
    <hyperlink ref="F20" r:id="rId6" location="%5B%7B%22num%22%3A67%2C%22gen%22%3A0%7D%2C%7B%22name%22%3A%22XYZ%22%7D%2C68%2C230%2C0%5D" xr:uid="{BEB6AA24-2167-477C-AE63-17B13FB47383}"/>
    <hyperlink ref="F21" r:id="rId7" location="%5B%7B%22num%22%3A70%2C%22gen%22%3A0%7D%2C%7B%22name%22%3A%22XYZ%22%7D%2C68%2C505%2C0%5D" xr:uid="{FD91FACB-3394-4C0D-B4FA-6571EDBA9046}"/>
    <hyperlink ref="F25" r:id="rId8" location="%5B%7B%22num%22%3A92%2C%22gen%22%3A0%7D%2C%7B%22name%22%3A%22XYZ%22%7D%2C68%2C771%2C0%5D" xr:uid="{03EA2C49-8E1B-4E44-B7DB-0F0D1E103CD0}"/>
    <hyperlink ref="F24" r:id="rId9" location="%5B%7B%22num%22%3A89%2C%22gen%22%3A0%7D%2C%7B%22name%22%3A%22XYZ%22%7D%2C68%2C755%2C0%5D" xr:uid="{87D1B6D1-72C1-40F8-A2BC-0EC5BBEE2BD3}"/>
    <hyperlink ref="F26" r:id="rId10" location="%5B%7B%22num%22%3A94%2C%22gen%22%3A0%7D%2C%7B%22name%22%3A%22XYZ%22%7D%2C68%2C771%2C0%5D" xr:uid="{C62F3130-705F-41D5-90E1-C9A30CE36D1F}"/>
    <hyperlink ref="F27" r:id="rId11" location="%5B%7B%22num%22%3A96%2C%22gen%22%3A0%7D%2C%7B%22name%22%3A%22XYZ%22%7D%2C68%2C771%2C0%5D" xr:uid="{EE2D3D9A-6F60-491A-A6CB-704F5779524E}"/>
    <hyperlink ref="F28" r:id="rId12" location="%5B%7B%22num%22%3A83%2C%22gen%22%3A0%7D%2C%7B%22name%22%3A%22XYZ%22%7D%2C68%2C725%2C0%5D" xr:uid="{2C5A6CBB-74F2-4A78-96CA-6BDBC9BE3603}"/>
    <hyperlink ref="F29" r:id="rId13" location="%5B%7B%22num%22%3A83%2C%22gen%22%3A0%7D%2C%7B%22name%22%3A%22XYZ%22%7D%2C68%2C224%2C0%5D" xr:uid="{DCA390D9-79C5-4D20-BB25-657B06F9C7B7}"/>
    <hyperlink ref="F33" r:id="rId14" location="%5B%7B%22num%22%3A123%2C%22gen%22%3A0%7D%2C%7B%22name%22%3A%22XYZ%22%7D%2C68%2C654%2C0%5D" xr:uid="{0DB82115-1666-4328-9F2D-28A8E56E3EE2}"/>
    <hyperlink ref="F34" r:id="rId15" location="%5B%7B%22num%22%3A130%2C%22gen%22%3A0%7D%2C%7B%22name%22%3A%22XYZ%22%7D%2C68%2C453%2C0%5D" xr:uid="{31357296-9CA9-4547-89F6-CA8142FDE401}"/>
    <hyperlink ref="F36" r:id="rId16" location="%5B%7B%22num%22%3A132%2C%22gen%22%3A0%7D%2C%7B%22name%22%3A%22XYZ%22%7D%2C68%2C755%2C0%5D" xr:uid="{6686693F-0D06-4206-89B8-2C66A6B5FC81}"/>
    <hyperlink ref="F40" r:id="rId17" location="%5B%7B%22num%22%3A136%2C%22gen%22%3A0%7D%2C%7B%22name%22%3A%22XYZ%22%7D%2C68%2C737%2C0%5D" xr:uid="{667970F8-4078-410A-A959-422474EC93A0}"/>
    <hyperlink ref="F41" r:id="rId18" location="%5B%7B%22num%22%3A142%2C%22gen%22%3A0%7D%2C%7B%22name%22%3A%22XYZ%22%7D%2C68%2C771%2C0%5D" xr:uid="{161C803D-9C5F-4FD6-BA38-CC59A9DC3716}"/>
    <hyperlink ref="F42" r:id="rId19" location="%5B%7B%22num%22%3A144%2C%22gen%22%3A0%7D%2C%7B%22name%22%3A%22XYZ%22%7D%2C68%2C728%2C0%5D" xr:uid="{A3226E46-0B52-4118-8DD8-F528C3D6C86C}"/>
    <hyperlink ref="F44" r:id="rId20" location="%5B%7B%22num%22%3A144%2C%22gen%22%3A0%7D%2C%7B%22name%22%3A%22XYZ%22%7D%2C68%2C276%2C0%5D" xr:uid="{46379F83-2158-4FC1-A719-9217B850CF9E}"/>
    <hyperlink ref="F45" r:id="rId21" location="%5B%7B%22num%22%3A152%2C%22gen%22%3A0%7D%2C%7B%22name%22%3A%22XYZ%22%7D%2C68%2C771%2C0%5D" xr:uid="{5A5A3CD9-B813-4436-B274-279EA948B0A1}"/>
  </hyperlinks>
  <printOptions horizontalCentered="1" verticalCentered="1"/>
  <pageMargins left="3.937007874015748E-2" right="3.937007874015748E-2" top="0.19685039370078741" bottom="3.937007874015748E-2" header="0.31496062992125984" footer="0.31496062992125984"/>
  <pageSetup paperSize="9" scale="42" orientation="landscape" r:id="rId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991D-67B7-458B-AB97-CC8EAE4202BB}">
  <sheetPr>
    <pageSetUpPr fitToPage="1"/>
  </sheetPr>
  <dimension ref="A1:G24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90.28515625" style="195" bestFit="1" customWidth="1"/>
    <col min="2" max="2" width="11.42578125" style="195"/>
    <col min="3" max="3" width="15.7109375" style="167" customWidth="1"/>
    <col min="4" max="4" width="10.7109375" style="195" hidden="1" customWidth="1"/>
    <col min="5" max="5" width="17" style="195" hidden="1" customWidth="1"/>
    <col min="6" max="6" width="30.7109375" style="482" customWidth="1"/>
    <col min="7" max="16384" width="11.42578125" style="195"/>
  </cols>
  <sheetData>
    <row r="1" spans="1:7" ht="24.95" customHeight="1">
      <c r="A1" s="796" t="s">
        <v>338</v>
      </c>
      <c r="B1" s="796"/>
      <c r="C1" s="796"/>
      <c r="D1" s="796"/>
      <c r="E1" s="796"/>
      <c r="F1" s="796"/>
    </row>
    <row r="2" spans="1:7" ht="7.5" customHeight="1" thickBot="1">
      <c r="A2" s="207"/>
      <c r="B2" s="207"/>
      <c r="C2" s="218"/>
    </row>
    <row r="3" spans="1:7" ht="42.75" customHeight="1">
      <c r="A3" s="201" t="s">
        <v>25</v>
      </c>
      <c r="B3" s="487" t="s">
        <v>153</v>
      </c>
      <c r="C3" s="364" t="s">
        <v>27</v>
      </c>
      <c r="F3" s="669" t="s">
        <v>73</v>
      </c>
    </row>
    <row r="4" spans="1:7" s="167" customFormat="1" ht="24.95" customHeight="1">
      <c r="A4" s="488" t="s">
        <v>171</v>
      </c>
      <c r="B4" s="797">
        <v>10</v>
      </c>
      <c r="C4" s="799"/>
      <c r="D4" s="167">
        <v>0</v>
      </c>
      <c r="E4" s="167">
        <v>10</v>
      </c>
      <c r="F4" s="800"/>
      <c r="G4" s="258"/>
    </row>
    <row r="5" spans="1:7" s="167" customFormat="1" ht="24.95" customHeight="1">
      <c r="A5" s="489" t="s">
        <v>233</v>
      </c>
      <c r="B5" s="798"/>
      <c r="C5" s="792"/>
      <c r="D5" s="490"/>
      <c r="E5" s="490"/>
      <c r="F5" s="801"/>
    </row>
    <row r="6" spans="1:7" s="167" customFormat="1" ht="24.95" customHeight="1">
      <c r="A6" s="488" t="s">
        <v>175</v>
      </c>
      <c r="B6" s="491"/>
      <c r="C6" s="802"/>
      <c r="D6" s="490"/>
      <c r="E6" s="490"/>
      <c r="F6" s="793" t="s">
        <v>330</v>
      </c>
    </row>
    <row r="7" spans="1:7" s="167" customFormat="1" ht="49.5" customHeight="1">
      <c r="A7" s="492" t="s">
        <v>234</v>
      </c>
      <c r="B7" s="493"/>
      <c r="C7" s="791"/>
      <c r="D7" s="490">
        <v>0</v>
      </c>
      <c r="E7" s="490"/>
      <c r="F7" s="794"/>
    </row>
    <row r="8" spans="1:7" s="167" customFormat="1" ht="24.95" customHeight="1">
      <c r="A8" s="492" t="s">
        <v>157</v>
      </c>
      <c r="B8" s="493">
        <v>50</v>
      </c>
      <c r="C8" s="791"/>
      <c r="D8" s="490">
        <v>15</v>
      </c>
      <c r="E8" s="490"/>
      <c r="F8" s="794"/>
    </row>
    <row r="9" spans="1:7" s="167" customFormat="1" ht="24.95" customHeight="1">
      <c r="A9" s="492" t="s">
        <v>158</v>
      </c>
      <c r="B9" s="493">
        <v>30</v>
      </c>
      <c r="C9" s="791"/>
      <c r="D9" s="490">
        <v>30</v>
      </c>
      <c r="E9" s="490"/>
      <c r="F9" s="794"/>
    </row>
    <row r="10" spans="1:7" s="167" customFormat="1" ht="24.95" customHeight="1">
      <c r="A10" s="489" t="s">
        <v>159</v>
      </c>
      <c r="B10" s="267">
        <v>15</v>
      </c>
      <c r="C10" s="792"/>
      <c r="D10" s="490">
        <v>50</v>
      </c>
      <c r="E10" s="490"/>
      <c r="F10" s="795"/>
    </row>
    <row r="11" spans="1:7" s="167" customFormat="1" ht="35.1" customHeight="1">
      <c r="A11" s="488" t="s">
        <v>357</v>
      </c>
      <c r="B11" s="491"/>
      <c r="C11" s="790"/>
      <c r="D11" s="490"/>
      <c r="E11" s="490"/>
      <c r="F11" s="793"/>
    </row>
    <row r="12" spans="1:7" s="167" customFormat="1" ht="15" customHeight="1">
      <c r="A12" s="492" t="s">
        <v>359</v>
      </c>
      <c r="B12" s="493"/>
      <c r="C12" s="791"/>
      <c r="D12" s="490"/>
      <c r="E12" s="490"/>
      <c r="F12" s="794"/>
    </row>
    <row r="13" spans="1:7" s="167" customFormat="1" ht="15" customHeight="1">
      <c r="A13" s="492" t="s">
        <v>172</v>
      </c>
      <c r="B13" s="493">
        <v>30</v>
      </c>
      <c r="C13" s="791"/>
      <c r="D13" s="490">
        <v>0</v>
      </c>
      <c r="E13" s="490"/>
      <c r="F13" s="794"/>
    </row>
    <row r="14" spans="1:7" s="167" customFormat="1" ht="48" customHeight="1">
      <c r="A14" s="492" t="s">
        <v>358</v>
      </c>
      <c r="C14" s="791"/>
      <c r="D14" s="490">
        <v>10</v>
      </c>
      <c r="E14" s="490"/>
      <c r="F14" s="794"/>
    </row>
    <row r="15" spans="1:7" s="167" customFormat="1" ht="24.95" customHeight="1">
      <c r="A15" s="489" t="s">
        <v>173</v>
      </c>
      <c r="B15" s="267">
        <v>10</v>
      </c>
      <c r="C15" s="792"/>
      <c r="D15" s="490">
        <v>30</v>
      </c>
      <c r="E15" s="490"/>
      <c r="F15" s="795"/>
    </row>
    <row r="16" spans="1:7" s="167" customFormat="1" ht="24.95" customHeight="1">
      <c r="A16" s="488" t="s">
        <v>176</v>
      </c>
      <c r="B16" s="493"/>
      <c r="C16" s="635"/>
      <c r="D16" s="490"/>
      <c r="E16" s="490"/>
      <c r="F16" s="688"/>
    </row>
    <row r="17" spans="1:6" s="162" customFormat="1" ht="64.5" customHeight="1">
      <c r="A17" s="492" t="s">
        <v>193</v>
      </c>
      <c r="B17" s="493"/>
      <c r="C17" s="635"/>
      <c r="D17" s="490"/>
      <c r="E17" s="490"/>
      <c r="F17" s="689"/>
    </row>
    <row r="18" spans="1:6" ht="24.95" customHeight="1">
      <c r="A18" s="492" t="s">
        <v>360</v>
      </c>
      <c r="B18" s="494" t="s">
        <v>194</v>
      </c>
      <c r="C18" s="442"/>
      <c r="D18" s="490">
        <v>0</v>
      </c>
      <c r="E18" s="490">
        <v>0</v>
      </c>
      <c r="F18" s="670"/>
    </row>
    <row r="19" spans="1:6" ht="24.95" customHeight="1">
      <c r="A19" s="492" t="s">
        <v>361</v>
      </c>
      <c r="B19" s="491" t="s">
        <v>195</v>
      </c>
      <c r="C19" s="442"/>
      <c r="D19" s="490">
        <v>10</v>
      </c>
      <c r="E19" s="490">
        <v>5</v>
      </c>
      <c r="F19" s="670"/>
    </row>
    <row r="20" spans="1:6" ht="24.95" customHeight="1">
      <c r="A20" s="492" t="s">
        <v>362</v>
      </c>
      <c r="B20" s="491" t="s">
        <v>195</v>
      </c>
      <c r="C20" s="442"/>
      <c r="D20" s="490">
        <v>20</v>
      </c>
      <c r="E20" s="490">
        <v>10</v>
      </c>
      <c r="F20" s="670"/>
    </row>
    <row r="21" spans="1:6" ht="38.25">
      <c r="A21" s="492" t="s">
        <v>363</v>
      </c>
      <c r="B21" s="491" t="s">
        <v>195</v>
      </c>
      <c r="C21" s="442"/>
      <c r="D21" s="490"/>
      <c r="E21" s="490"/>
      <c r="F21" s="670"/>
    </row>
    <row r="22" spans="1:6" ht="24.95" customHeight="1" thickBot="1">
      <c r="A22" s="434" t="s">
        <v>26</v>
      </c>
      <c r="B22" s="479"/>
      <c r="C22" s="495">
        <f>IF(SUM(C4:C21)&lt;110,SUM(C4:C21),110)</f>
        <v>0</v>
      </c>
      <c r="D22" s="162"/>
      <c r="E22" s="162"/>
      <c r="F22" s="671"/>
    </row>
    <row r="23" spans="1:6">
      <c r="A23" s="156"/>
      <c r="C23" s="496"/>
    </row>
    <row r="24" spans="1:6">
      <c r="A24" s="497"/>
    </row>
  </sheetData>
  <sheetProtection algorithmName="SHA-512" hashValue="9vJcUomkVzdjwg0voBFGvQcu4VU3V+qHVtt0o1FCcbuI4VGq6HBIipQIYW5ylaPBOs2dCb63yEQ7dqqdZ3LKaQ==" saltValue="xJJJdy0K1gJYjQMJozT7mA==" spinCount="100000" sheet="1" selectLockedCells="1"/>
  <mergeCells count="8">
    <mergeCell ref="C11:C15"/>
    <mergeCell ref="F11:F15"/>
    <mergeCell ref="A1:F1"/>
    <mergeCell ref="B4:B5"/>
    <mergeCell ref="C4:C5"/>
    <mergeCell ref="F4:F5"/>
    <mergeCell ref="C6:C10"/>
    <mergeCell ref="F6:F10"/>
  </mergeCells>
  <dataValidations count="6">
    <dataValidation type="list" allowBlank="1" showInputMessage="1" showErrorMessage="1" errorTitle="Falscher Wert!" error="Bitte geben Sie die Zahl 0,10,25 oder 35 ein." sqref="C11:C15" xr:uid="{8840B227-8DD5-4850-9EAB-F81D3BD608B0}">
      <formula1>$D$13:$D$15</formula1>
    </dataValidation>
    <dataValidation type="list" allowBlank="1" showInputMessage="1" showErrorMessage="1" errorTitle="Falscher Wert!" error="Bitte geben Sie die Zahl 0,10,15 oder 20 ein." sqref="C6:C10" xr:uid="{AB45C019-D907-4144-BC95-7905C0283DFB}">
      <formula1>$D$7:$D$10</formula1>
    </dataValidation>
    <dataValidation type="list" allowBlank="1" showInputMessage="1" showErrorMessage="1" sqref="C4:C5" xr:uid="{B47E082A-137D-496C-9731-6AA2716B6218}">
      <formula1>$D$4:$E$4</formula1>
    </dataValidation>
    <dataValidation type="list" allowBlank="1" showInputMessage="1" showErrorMessage="1" errorTitle="Falscher Wert!" error="Bitte geben Sie die Zahl 0 oder 5 ein." sqref="C21" xr:uid="{1010718C-116C-47F1-A750-AEDF31C234AE}">
      <formula1>$E$18:$E$20</formula1>
    </dataValidation>
    <dataValidation type="list" allowBlank="1" showInputMessage="1" showErrorMessage="1" errorTitle="Falscher Wert!" error="Bitte geben Sie die Zahl 0 oder 10 ein." sqref="C19:C20" xr:uid="{26055EDC-3EBA-443A-BAD2-DDD97F31BB43}">
      <formula1>$E$18:$E$20</formula1>
    </dataValidation>
    <dataValidation type="list" allowBlank="1" showInputMessage="1" showErrorMessage="1" errorTitle="Falscher Wert!" error="Bitte geben sie die Zahl 0 oder 10 ein." sqref="C18" xr:uid="{78202A93-768C-4F10-AE77-198D0F643FC7}">
      <formula1>$D$18:$D$20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2EBB-598E-4D73-8B37-E157D5CD1429}">
  <sheetPr>
    <pageSetUpPr fitToPage="1"/>
  </sheetPr>
  <dimension ref="A1:J39"/>
  <sheetViews>
    <sheetView showGridLines="0" topLeftCell="A2" zoomScaleNormal="100" workbookViewId="0">
      <selection activeCell="J18" sqref="J18"/>
    </sheetView>
  </sheetViews>
  <sheetFormatPr baseColWidth="10" defaultColWidth="11.42578125" defaultRowHeight="12.75"/>
  <cols>
    <col min="1" max="1" width="23.42578125" style="195" customWidth="1"/>
    <col min="2" max="2" width="57.85546875" style="195" customWidth="1"/>
    <col min="3" max="3" width="70.140625" style="195" customWidth="1"/>
    <col min="4" max="4" width="11.42578125" style="195"/>
    <col min="5" max="5" width="15.7109375" style="167" customWidth="1"/>
    <col min="6" max="6" width="4.140625" style="195" hidden="1" customWidth="1"/>
    <col min="7" max="7" width="7.85546875" style="195" hidden="1" customWidth="1"/>
    <col min="8" max="8" width="6" style="195" hidden="1" customWidth="1"/>
    <col min="9" max="9" width="7.42578125" style="195" hidden="1" customWidth="1"/>
    <col min="10" max="10" width="30.7109375" style="195" customWidth="1"/>
    <col min="11" max="16384" width="11.42578125" style="195"/>
  </cols>
  <sheetData>
    <row r="1" spans="1:10" ht="24.95" customHeight="1">
      <c r="A1" s="835" t="s">
        <v>339</v>
      </c>
      <c r="B1" s="835"/>
      <c r="C1" s="835"/>
      <c r="D1" s="835"/>
      <c r="E1" s="835"/>
      <c r="F1" s="835"/>
      <c r="G1" s="835"/>
      <c r="H1" s="835"/>
      <c r="I1" s="835"/>
      <c r="J1" s="835"/>
    </row>
    <row r="2" spans="1:10" ht="7.5" customHeight="1" thickBot="1">
      <c r="A2" s="207"/>
      <c r="B2" s="207"/>
      <c r="C2" s="207"/>
      <c r="D2" s="207"/>
      <c r="E2" s="218"/>
    </row>
    <row r="3" spans="1:10" ht="24" customHeight="1">
      <c r="A3" s="836" t="s">
        <v>235</v>
      </c>
      <c r="B3" s="837"/>
      <c r="C3" s="837"/>
      <c r="D3" s="837"/>
      <c r="E3" s="838"/>
      <c r="J3" s="149" t="s">
        <v>73</v>
      </c>
    </row>
    <row r="4" spans="1:10" s="167" customFormat="1" ht="24.95" customHeight="1">
      <c r="A4" s="831" t="s">
        <v>236</v>
      </c>
      <c r="B4" s="840" t="s">
        <v>237</v>
      </c>
      <c r="C4" s="260" t="s">
        <v>238</v>
      </c>
      <c r="D4" s="498" t="s">
        <v>239</v>
      </c>
      <c r="E4" s="632"/>
      <c r="F4" s="490"/>
      <c r="G4" s="490"/>
      <c r="H4" s="490"/>
      <c r="I4" s="490"/>
      <c r="J4" s="456"/>
    </row>
    <row r="5" spans="1:10" s="167" customFormat="1" ht="24.95" customHeight="1" thickBot="1">
      <c r="A5" s="839"/>
      <c r="B5" s="841"/>
      <c r="C5" s="499" t="s">
        <v>240</v>
      </c>
      <c r="D5" s="500" t="s">
        <v>239</v>
      </c>
      <c r="E5" s="633"/>
      <c r="F5" s="490"/>
      <c r="G5" s="842" t="str">
        <f>IF(ISNUMBER(E5),E4/E5,"Keine Eingabe")</f>
        <v>Keine Eingabe</v>
      </c>
      <c r="H5" s="842"/>
      <c r="I5" s="490"/>
      <c r="J5" s="456"/>
    </row>
    <row r="6" spans="1:10" ht="7.5" customHeight="1" thickBot="1">
      <c r="A6" s="207"/>
      <c r="B6" s="207"/>
      <c r="C6" s="207"/>
      <c r="D6" s="207"/>
      <c r="E6" s="218"/>
    </row>
    <row r="7" spans="1:10" ht="42.75" customHeight="1">
      <c r="A7" s="201" t="s">
        <v>137</v>
      </c>
      <c r="B7" s="501" t="s">
        <v>138</v>
      </c>
      <c r="C7" s="501" t="s">
        <v>139</v>
      </c>
      <c r="D7" s="502" t="s">
        <v>241</v>
      </c>
      <c r="E7" s="439" t="s">
        <v>27</v>
      </c>
      <c r="J7" s="149" t="s">
        <v>73</v>
      </c>
    </row>
    <row r="8" spans="1:10" s="167" customFormat="1" ht="24.95" customHeight="1">
      <c r="A8" s="810" t="s">
        <v>140</v>
      </c>
      <c r="B8" s="260" t="s">
        <v>196</v>
      </c>
      <c r="C8" s="260" t="s">
        <v>141</v>
      </c>
      <c r="D8" s="503">
        <v>4</v>
      </c>
      <c r="E8" s="262"/>
      <c r="F8" s="167">
        <v>0</v>
      </c>
      <c r="G8" s="167">
        <v>4</v>
      </c>
      <c r="J8" s="456"/>
    </row>
    <row r="9" spans="1:10" s="167" customFormat="1" ht="24" customHeight="1">
      <c r="A9" s="817"/>
      <c r="B9" s="504" t="s">
        <v>142</v>
      </c>
      <c r="C9" s="505"/>
      <c r="D9" s="458" t="s">
        <v>143</v>
      </c>
      <c r="E9" s="459">
        <f>SUM(E8)</f>
        <v>0</v>
      </c>
      <c r="J9" s="456"/>
    </row>
    <row r="10" spans="1:10" s="167" customFormat="1" ht="65.099999999999994" customHeight="1">
      <c r="A10" s="831" t="s">
        <v>144</v>
      </c>
      <c r="B10" s="834" t="s">
        <v>316</v>
      </c>
      <c r="C10" s="506" t="s">
        <v>197</v>
      </c>
      <c r="D10" s="507">
        <f>IF($G$15=8,7,14)</f>
        <v>14</v>
      </c>
      <c r="E10" s="820"/>
      <c r="F10" s="167">
        <v>0</v>
      </c>
      <c r="G10" s="167">
        <f>IF($G$15=8,4,7)</f>
        <v>7</v>
      </c>
      <c r="H10" s="167">
        <f>IF($G$15=8,7,14)</f>
        <v>14</v>
      </c>
      <c r="I10" s="490"/>
      <c r="J10" s="803"/>
    </row>
    <row r="11" spans="1:10" s="167" customFormat="1" ht="65.099999999999994" customHeight="1">
      <c r="A11" s="832"/>
      <c r="B11" s="819"/>
      <c r="C11" s="508" t="s">
        <v>242</v>
      </c>
      <c r="D11" s="281">
        <f>IF($G$15=8,4,7)</f>
        <v>7</v>
      </c>
      <c r="E11" s="822"/>
      <c r="I11" s="490"/>
      <c r="J11" s="805"/>
    </row>
    <row r="12" spans="1:10" s="167" customFormat="1" ht="24.95" customHeight="1">
      <c r="A12" s="832"/>
      <c r="B12" s="834" t="s">
        <v>198</v>
      </c>
      <c r="C12" s="509" t="s">
        <v>149</v>
      </c>
      <c r="D12" s="498">
        <f>IF($G$15=8,4,7)</f>
        <v>7</v>
      </c>
      <c r="E12" s="820"/>
      <c r="F12" s="167">
        <v>0</v>
      </c>
      <c r="G12" s="167">
        <f>IF($G$15=8,2,4)</f>
        <v>4</v>
      </c>
      <c r="H12" s="167">
        <f>IF($G$15=8,4,7)</f>
        <v>7</v>
      </c>
      <c r="I12" s="490"/>
      <c r="J12" s="803"/>
    </row>
    <row r="13" spans="1:10" s="167" customFormat="1" ht="24.95" customHeight="1">
      <c r="A13" s="832"/>
      <c r="B13" s="819"/>
      <c r="C13" s="508" t="s">
        <v>242</v>
      </c>
      <c r="D13" s="267">
        <f>IF($G$15=8,2,4)</f>
        <v>4</v>
      </c>
      <c r="E13" s="822"/>
      <c r="I13" s="490"/>
      <c r="J13" s="805"/>
    </row>
    <row r="14" spans="1:10" s="167" customFormat="1" ht="89.25">
      <c r="A14" s="832"/>
      <c r="B14" s="192" t="s">
        <v>145</v>
      </c>
      <c r="C14" s="510" t="s">
        <v>243</v>
      </c>
      <c r="D14" s="203">
        <f>IF($G$15=7.5,1,2)</f>
        <v>2</v>
      </c>
      <c r="E14" s="440"/>
      <c r="F14" s="167">
        <v>0</v>
      </c>
      <c r="G14" s="167">
        <v>2</v>
      </c>
      <c r="I14" s="490"/>
      <c r="J14" s="456"/>
    </row>
    <row r="15" spans="1:10" s="167" customFormat="1" ht="23.25" customHeight="1">
      <c r="A15" s="833"/>
      <c r="B15" s="806" t="s">
        <v>364</v>
      </c>
      <c r="C15" s="807"/>
      <c r="D15" s="464" t="str">
        <f>IF(G15=8,"Max. 8","Max. 16")</f>
        <v>Max. 16</v>
      </c>
      <c r="E15" s="459">
        <f>IF(SUM(E10:E14)&lt;G15,SUM(E10:E14),G15)</f>
        <v>0</v>
      </c>
      <c r="F15" s="490"/>
      <c r="G15" s="511">
        <f>IF($G$5&lt;0.5,8,16)</f>
        <v>16</v>
      </c>
      <c r="H15" s="490"/>
      <c r="I15" s="490"/>
      <c r="J15" s="456"/>
    </row>
    <row r="16" spans="1:10" s="167" customFormat="1" ht="30.95" customHeight="1">
      <c r="A16" s="810" t="s">
        <v>244</v>
      </c>
      <c r="B16" s="823" t="s">
        <v>347</v>
      </c>
      <c r="C16" s="506" t="s">
        <v>146</v>
      </c>
      <c r="D16" s="498">
        <v>5</v>
      </c>
      <c r="E16" s="821"/>
      <c r="F16" s="490">
        <v>0</v>
      </c>
      <c r="G16" s="490">
        <v>3</v>
      </c>
      <c r="H16" s="490">
        <v>5</v>
      </c>
      <c r="I16" s="490"/>
      <c r="J16" s="803"/>
    </row>
    <row r="17" spans="1:10" s="167" customFormat="1" ht="24.95" customHeight="1">
      <c r="A17" s="816"/>
      <c r="B17" s="824"/>
      <c r="C17" s="508" t="s">
        <v>245</v>
      </c>
      <c r="D17" s="277">
        <v>3</v>
      </c>
      <c r="E17" s="822"/>
      <c r="F17" s="490"/>
      <c r="G17" s="490"/>
      <c r="H17" s="490"/>
      <c r="I17" s="490"/>
      <c r="J17" s="805"/>
    </row>
    <row r="18" spans="1:10" s="167" customFormat="1" ht="22.5" customHeight="1">
      <c r="A18" s="817"/>
      <c r="B18" s="806" t="s">
        <v>364</v>
      </c>
      <c r="C18" s="807"/>
      <c r="D18" s="464" t="s">
        <v>246</v>
      </c>
      <c r="E18" s="459">
        <f>E16</f>
        <v>0</v>
      </c>
      <c r="J18" s="456"/>
    </row>
    <row r="19" spans="1:10" s="167" customFormat="1" ht="24.95" customHeight="1">
      <c r="A19" s="810" t="s">
        <v>199</v>
      </c>
      <c r="B19" s="818" t="s">
        <v>200</v>
      </c>
      <c r="C19" s="506" t="s">
        <v>201</v>
      </c>
      <c r="D19" s="498">
        <v>4</v>
      </c>
      <c r="E19" s="440"/>
      <c r="F19" s="490">
        <v>0</v>
      </c>
      <c r="G19" s="490">
        <v>4</v>
      </c>
      <c r="H19" s="490"/>
      <c r="I19" s="490"/>
      <c r="J19" s="456"/>
    </row>
    <row r="20" spans="1:10" s="167" customFormat="1" ht="41.25" customHeight="1">
      <c r="A20" s="816"/>
      <c r="B20" s="825"/>
      <c r="C20" s="672" t="s">
        <v>348</v>
      </c>
      <c r="D20" s="498">
        <v>4</v>
      </c>
      <c r="E20" s="820"/>
      <c r="F20" s="490">
        <v>0</v>
      </c>
      <c r="G20" s="490">
        <v>2</v>
      </c>
      <c r="H20" s="490">
        <v>4</v>
      </c>
      <c r="I20" s="490"/>
      <c r="J20" s="803"/>
    </row>
    <row r="21" spans="1:10" s="167" customFormat="1" ht="36.75" customHeight="1">
      <c r="A21" s="816"/>
      <c r="B21" s="825"/>
      <c r="C21" s="681" t="s">
        <v>366</v>
      </c>
      <c r="D21" s="277">
        <v>2</v>
      </c>
      <c r="E21" s="822"/>
      <c r="F21" s="490"/>
      <c r="G21" s="490"/>
      <c r="H21" s="490"/>
      <c r="I21" s="490"/>
      <c r="J21" s="805"/>
    </row>
    <row r="22" spans="1:10" s="167" customFormat="1" ht="36.75" customHeight="1">
      <c r="A22" s="816"/>
      <c r="B22" s="825"/>
      <c r="C22" s="681" t="s">
        <v>367</v>
      </c>
      <c r="D22" s="498">
        <v>4</v>
      </c>
      <c r="E22" s="820"/>
      <c r="F22" s="490">
        <v>0</v>
      </c>
      <c r="G22" s="490">
        <v>2</v>
      </c>
      <c r="H22" s="490">
        <v>4</v>
      </c>
      <c r="I22" s="490"/>
      <c r="J22" s="803"/>
    </row>
    <row r="23" spans="1:10" s="167" customFormat="1" ht="45" customHeight="1">
      <c r="A23" s="816"/>
      <c r="B23" s="825"/>
      <c r="C23" s="682" t="s">
        <v>368</v>
      </c>
      <c r="D23" s="277">
        <v>2</v>
      </c>
      <c r="E23" s="822"/>
      <c r="F23" s="490"/>
      <c r="G23" s="490"/>
      <c r="H23" s="490"/>
      <c r="I23" s="490"/>
      <c r="J23" s="805"/>
    </row>
    <row r="24" spans="1:10" s="167" customFormat="1" ht="24.95" customHeight="1">
      <c r="A24" s="816"/>
      <c r="B24" s="825"/>
      <c r="C24" s="826" t="s">
        <v>202</v>
      </c>
      <c r="D24" s="828">
        <v>2</v>
      </c>
      <c r="E24" s="821"/>
      <c r="F24" s="490">
        <v>0</v>
      </c>
      <c r="G24" s="490">
        <v>2</v>
      </c>
      <c r="H24" s="490"/>
      <c r="I24" s="490"/>
      <c r="J24" s="830"/>
    </row>
    <row r="25" spans="1:10" s="167" customFormat="1">
      <c r="A25" s="816"/>
      <c r="B25" s="819"/>
      <c r="C25" s="827"/>
      <c r="D25" s="829"/>
      <c r="E25" s="822"/>
      <c r="F25" s="490"/>
      <c r="G25" s="490"/>
      <c r="H25" s="490"/>
      <c r="I25" s="490"/>
      <c r="J25" s="830"/>
    </row>
    <row r="26" spans="1:10" s="167" customFormat="1" ht="24.95" customHeight="1">
      <c r="A26" s="817"/>
      <c r="B26" s="806" t="s">
        <v>364</v>
      </c>
      <c r="C26" s="807"/>
      <c r="D26" s="458" t="s">
        <v>247</v>
      </c>
      <c r="E26" s="459">
        <f>IF(SUM(E19:E25)&lt;12,SUM(E19:E25),12)</f>
        <v>0</v>
      </c>
      <c r="J26" s="456"/>
    </row>
    <row r="27" spans="1:10" s="167" customFormat="1" ht="24.95" customHeight="1">
      <c r="A27" s="810" t="s">
        <v>203</v>
      </c>
      <c r="B27" s="813" t="s">
        <v>204</v>
      </c>
      <c r="C27" s="441" t="s">
        <v>205</v>
      </c>
      <c r="D27" s="512">
        <v>3</v>
      </c>
      <c r="E27" s="440"/>
      <c r="F27" s="167">
        <v>0</v>
      </c>
      <c r="G27" s="167">
        <v>3</v>
      </c>
      <c r="J27" s="456"/>
    </row>
    <row r="28" spans="1:10" s="167" customFormat="1" ht="24.95" customHeight="1">
      <c r="A28" s="811"/>
      <c r="B28" s="814"/>
      <c r="C28" s="441" t="s">
        <v>206</v>
      </c>
      <c r="D28" s="512">
        <v>2</v>
      </c>
      <c r="E28" s="440"/>
      <c r="F28" s="167">
        <v>0</v>
      </c>
      <c r="G28" s="167">
        <v>2</v>
      </c>
      <c r="J28" s="456"/>
    </row>
    <row r="29" spans="1:10" s="167" customFormat="1" ht="24.95" customHeight="1">
      <c r="A29" s="812"/>
      <c r="B29" s="815"/>
      <c r="C29" s="513" t="s">
        <v>207</v>
      </c>
      <c r="D29" s="512">
        <v>1</v>
      </c>
      <c r="E29" s="440"/>
      <c r="F29" s="167">
        <v>0</v>
      </c>
      <c r="G29" s="167">
        <v>1</v>
      </c>
      <c r="J29" s="456"/>
    </row>
    <row r="30" spans="1:10" s="167" customFormat="1" ht="24.95" customHeight="1">
      <c r="A30" s="443"/>
      <c r="B30" s="806" t="s">
        <v>364</v>
      </c>
      <c r="C30" s="807"/>
      <c r="D30" s="458" t="s">
        <v>208</v>
      </c>
      <c r="E30" s="459">
        <f>SUM(E27:E29)</f>
        <v>0</v>
      </c>
      <c r="J30" s="456"/>
    </row>
    <row r="31" spans="1:10" s="167" customFormat="1" ht="30" customHeight="1">
      <c r="A31" s="810" t="s">
        <v>248</v>
      </c>
      <c r="B31" s="818" t="s">
        <v>147</v>
      </c>
      <c r="C31" s="509" t="s">
        <v>249</v>
      </c>
      <c r="D31" s="514">
        <v>8</v>
      </c>
      <c r="E31" s="820"/>
      <c r="F31" s="490">
        <v>0</v>
      </c>
      <c r="G31" s="490">
        <v>2</v>
      </c>
      <c r="H31" s="490">
        <v>5</v>
      </c>
      <c r="I31" s="490">
        <v>8</v>
      </c>
      <c r="J31" s="803"/>
    </row>
    <row r="32" spans="1:10" s="167" customFormat="1" ht="30" customHeight="1">
      <c r="A32" s="816"/>
      <c r="B32" s="818"/>
      <c r="C32" s="515" t="s">
        <v>250</v>
      </c>
      <c r="D32" s="516">
        <v>5</v>
      </c>
      <c r="E32" s="821"/>
      <c r="F32" s="490"/>
      <c r="G32" s="490"/>
      <c r="H32" s="490"/>
      <c r="I32" s="490"/>
      <c r="J32" s="804"/>
    </row>
    <row r="33" spans="1:10" s="167" customFormat="1" ht="30" customHeight="1">
      <c r="A33" s="816"/>
      <c r="B33" s="819"/>
      <c r="C33" s="508" t="s">
        <v>251</v>
      </c>
      <c r="D33" s="267">
        <v>2</v>
      </c>
      <c r="E33" s="822"/>
      <c r="F33" s="490"/>
      <c r="G33" s="490"/>
      <c r="H33" s="490"/>
      <c r="I33" s="490"/>
      <c r="J33" s="805"/>
    </row>
    <row r="34" spans="1:10" s="167" customFormat="1" ht="60" customHeight="1">
      <c r="A34" s="816"/>
      <c r="B34" s="192" t="s">
        <v>252</v>
      </c>
      <c r="C34" s="517" t="s">
        <v>365</v>
      </c>
      <c r="D34" s="261">
        <v>5</v>
      </c>
      <c r="E34" s="440"/>
      <c r="F34" s="490">
        <v>0</v>
      </c>
      <c r="G34" s="490">
        <v>5</v>
      </c>
      <c r="H34" s="490"/>
      <c r="I34" s="490"/>
      <c r="J34" s="456"/>
    </row>
    <row r="35" spans="1:10" s="167" customFormat="1" ht="30" customHeight="1">
      <c r="A35" s="816"/>
      <c r="B35" s="192" t="s">
        <v>253</v>
      </c>
      <c r="C35" s="517" t="s">
        <v>254</v>
      </c>
      <c r="D35" s="261">
        <v>5</v>
      </c>
      <c r="E35" s="440"/>
      <c r="F35" s="490">
        <v>0</v>
      </c>
      <c r="G35" s="490">
        <v>5</v>
      </c>
      <c r="H35" s="490"/>
      <c r="I35" s="490"/>
      <c r="J35" s="456"/>
    </row>
    <row r="36" spans="1:10" s="167" customFormat="1" ht="30" customHeight="1">
      <c r="A36" s="816"/>
      <c r="B36" s="636" t="s">
        <v>255</v>
      </c>
      <c r="C36" s="260" t="s">
        <v>256</v>
      </c>
      <c r="D36" s="261">
        <v>5</v>
      </c>
      <c r="E36" s="440"/>
      <c r="F36" s="490">
        <v>0</v>
      </c>
      <c r="G36" s="490">
        <v>5</v>
      </c>
      <c r="H36" s="490"/>
      <c r="I36" s="490"/>
      <c r="J36" s="456"/>
    </row>
    <row r="37" spans="1:10" s="167" customFormat="1" ht="24.95" customHeight="1">
      <c r="A37" s="817"/>
      <c r="B37" s="806" t="s">
        <v>364</v>
      </c>
      <c r="C37" s="807"/>
      <c r="D37" s="464" t="s">
        <v>150</v>
      </c>
      <c r="E37" s="518">
        <f>IF(SUM(E31:E36)&lt;20,SUM(E31:E36),20)</f>
        <v>0</v>
      </c>
      <c r="J37" s="456"/>
    </row>
    <row r="38" spans="1:10" s="167" customFormat="1" ht="24.95" customHeight="1" thickBot="1">
      <c r="A38" s="808" t="s">
        <v>26</v>
      </c>
      <c r="B38" s="809"/>
      <c r="C38" s="809"/>
      <c r="D38" s="519"/>
      <c r="E38" s="259">
        <f>IF(SUM(E9,E15,E18,E26,E30,E37)&lt;60,SUM(E9,E15,E18,E26,E30,E37),60)</f>
        <v>0</v>
      </c>
      <c r="F38" s="162"/>
      <c r="G38" s="162"/>
      <c r="H38" s="162"/>
      <c r="I38" s="162"/>
      <c r="J38" s="197"/>
    </row>
    <row r="39" spans="1:10" s="162" customFormat="1" ht="30" customHeight="1">
      <c r="A39" s="156"/>
      <c r="B39" s="156"/>
      <c r="C39" s="156"/>
      <c r="D39" s="156"/>
      <c r="E39" s="496"/>
      <c r="F39" s="195"/>
      <c r="G39" s="195"/>
      <c r="H39" s="195"/>
      <c r="I39" s="195"/>
      <c r="J39" s="195"/>
    </row>
  </sheetData>
  <sheetProtection algorithmName="SHA-512" hashValue="56Q6D65d/bHFCjeaK26+0JWdJz4Dj3Zufe8iJizxtAwH2mySp+vc/3lr0CeYPmyAxxwokbu+75nFYYtBr+6Tzg==" saltValue="PDfiUzCqDeS45gOiCp/sJw==" spinCount="100000" sheet="1" selectLockedCells="1"/>
  <mergeCells count="39">
    <mergeCell ref="A8:A9"/>
    <mergeCell ref="A1:J1"/>
    <mergeCell ref="A3:E3"/>
    <mergeCell ref="A4:A5"/>
    <mergeCell ref="B4:B5"/>
    <mergeCell ref="G5:H5"/>
    <mergeCell ref="A10:A15"/>
    <mergeCell ref="B10:B11"/>
    <mergeCell ref="E10:E11"/>
    <mergeCell ref="J10:J11"/>
    <mergeCell ref="B12:B13"/>
    <mergeCell ref="E12:E13"/>
    <mergeCell ref="J12:J13"/>
    <mergeCell ref="B15:C15"/>
    <mergeCell ref="B26:C26"/>
    <mergeCell ref="A16:A18"/>
    <mergeCell ref="B16:B17"/>
    <mergeCell ref="E16:E17"/>
    <mergeCell ref="J16:J17"/>
    <mergeCell ref="B18:C18"/>
    <mergeCell ref="A19:A26"/>
    <mergeCell ref="B19:B25"/>
    <mergeCell ref="E20:E21"/>
    <mergeCell ref="J20:J21"/>
    <mergeCell ref="E22:E23"/>
    <mergeCell ref="J22:J23"/>
    <mergeCell ref="C24:C25"/>
    <mergeCell ref="D24:D25"/>
    <mergeCell ref="E24:E25"/>
    <mergeCell ref="J24:J25"/>
    <mergeCell ref="J31:J33"/>
    <mergeCell ref="B37:C37"/>
    <mergeCell ref="A38:C38"/>
    <mergeCell ref="A27:A29"/>
    <mergeCell ref="B27:B29"/>
    <mergeCell ref="B30:C30"/>
    <mergeCell ref="A31:A37"/>
    <mergeCell ref="B31:B33"/>
    <mergeCell ref="E31:E33"/>
  </mergeCells>
  <dataValidations count="16">
    <dataValidation type="list" allowBlank="1" showInputMessage="1" showErrorMessage="1" sqref="E14" xr:uid="{C31D2D30-1580-4517-A243-0892DE76E480}">
      <formula1>$F$14:$G$14</formula1>
    </dataValidation>
    <dataValidation type="list" allowBlank="1" showInputMessage="1" showErrorMessage="1" sqref="E35" xr:uid="{3DC657F1-8369-4AE0-B35D-2CC620F6616D}">
      <formula1>$F$35:$G$35</formula1>
    </dataValidation>
    <dataValidation type="list" allowBlank="1" showInputMessage="1" showErrorMessage="1" sqref="E34" xr:uid="{5F63F3D3-A3A7-415D-AABA-5946E7D2D09A}">
      <formula1>$F$34:$G$34</formula1>
    </dataValidation>
    <dataValidation type="list" allowBlank="1" showInputMessage="1" showErrorMessage="1" sqref="E31:E33" xr:uid="{857A9F25-EA14-49CE-9231-87EE3E10B222}">
      <formula1>$F$31:$I$31</formula1>
    </dataValidation>
    <dataValidation type="list" allowBlank="1" showInputMessage="1" showErrorMessage="1" sqref="E22:E23" xr:uid="{634FE42A-4ED1-4F82-B4CE-0C7085787151}">
      <formula1>$F$22:$H$22</formula1>
    </dataValidation>
    <dataValidation type="list" allowBlank="1" showInputMessage="1" showErrorMessage="1" sqref="E20:E21" xr:uid="{DB8E9AE5-E405-48FD-AE0A-8DBDA44BBA63}">
      <formula1>$F$20:$H$20</formula1>
    </dataValidation>
    <dataValidation type="list" allowBlank="1" showInputMessage="1" showErrorMessage="1" sqref="E24:E25" xr:uid="{C2972EFA-4E19-421E-9B98-15573DDA4A71}">
      <formula1>$F$24:$G$24</formula1>
    </dataValidation>
    <dataValidation type="list" allowBlank="1" showInputMessage="1" showErrorMessage="1" sqref="E29" xr:uid="{7E1D4611-B095-4F74-8D07-58655D91C035}">
      <formula1>$F$29:$G$29</formula1>
    </dataValidation>
    <dataValidation type="list" allowBlank="1" showInputMessage="1" showErrorMessage="1" sqref="E28" xr:uid="{4231C8B9-6E05-4B0C-AA38-F4732A525B6B}">
      <formula1>$F$28:$G$28</formula1>
    </dataValidation>
    <dataValidation type="list" allowBlank="1" showInputMessage="1" showErrorMessage="1" sqref="E27" xr:uid="{1DF611D2-7CA3-46BE-847C-86A6292F8861}">
      <formula1>$F$27:$G$27</formula1>
    </dataValidation>
    <dataValidation type="list" allowBlank="1" showInputMessage="1" showErrorMessage="1" sqref="E36" xr:uid="{99560598-EC61-43E4-B764-E5EA8089F282}">
      <formula1>$F$36:$G$36</formula1>
    </dataValidation>
    <dataValidation type="list" allowBlank="1" showInputMessage="1" showErrorMessage="1" sqref="E19" xr:uid="{81448D5F-CD24-401E-A146-F0867D47934C}">
      <formula1>$F$19:$G$19</formula1>
    </dataValidation>
    <dataValidation type="list" allowBlank="1" showInputMessage="1" showErrorMessage="1" sqref="E16:E17" xr:uid="{C7BC4367-267C-483A-A459-11AD9CBB3DE0}">
      <formula1>$F$16:$H$16</formula1>
    </dataValidation>
    <dataValidation type="list" allowBlank="1" showInputMessage="1" showErrorMessage="1" sqref="E12:E13" xr:uid="{1D024FF8-97E5-4FEF-9A07-ED0B0C355856}">
      <formula1>$F$12:$H$12</formula1>
    </dataValidation>
    <dataValidation type="list" allowBlank="1" showInputMessage="1" showErrorMessage="1" sqref="E10:E11" xr:uid="{53A32143-5093-49D7-A3C1-2A4276B94D5F}">
      <formula1>$F$10:$H$10</formula1>
    </dataValidation>
    <dataValidation type="list" allowBlank="1" showInputMessage="1" showErrorMessage="1" sqref="E8" xr:uid="{5EE0B17A-82FF-4BCD-8309-A5BBD1432DCF}">
      <formula1>$F$8:$G$8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68D6A-6E90-4D42-9B8E-C8DB0CD872C7}">
  <sheetPr>
    <pageSetUpPr fitToPage="1"/>
  </sheetPr>
  <dimension ref="A1:F13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5" customWidth="1"/>
    <col min="2" max="2" width="87.85546875" style="195" customWidth="1"/>
    <col min="3" max="3" width="10.28515625" style="195" customWidth="1"/>
    <col min="4" max="4" width="11.7109375" style="482" customWidth="1"/>
    <col min="5" max="5" width="11.42578125" style="195" hidden="1" customWidth="1"/>
    <col min="6" max="6" width="30.7109375" style="195" customWidth="1"/>
    <col min="7" max="16384" width="11.42578125" style="195"/>
  </cols>
  <sheetData>
    <row r="1" spans="1:6" ht="24.75" customHeight="1">
      <c r="A1" s="796" t="s">
        <v>378</v>
      </c>
      <c r="B1" s="796"/>
      <c r="C1" s="796"/>
      <c r="D1" s="796"/>
    </row>
    <row r="2" spans="1:6" ht="7.5" customHeight="1" thickBot="1">
      <c r="A2" s="207"/>
      <c r="B2" s="207"/>
      <c r="C2" s="207"/>
      <c r="D2" s="218"/>
    </row>
    <row r="3" spans="1:6" s="167" customFormat="1" ht="41.25" customHeight="1">
      <c r="A3" s="471" t="s">
        <v>25</v>
      </c>
      <c r="B3" s="472" t="s">
        <v>23</v>
      </c>
      <c r="C3" s="486" t="s">
        <v>183</v>
      </c>
      <c r="D3" s="474" t="s">
        <v>6</v>
      </c>
      <c r="F3" s="475" t="s">
        <v>73</v>
      </c>
    </row>
    <row r="4" spans="1:6" ht="39.75">
      <c r="A4" s="485" t="s">
        <v>184</v>
      </c>
      <c r="B4" s="476" t="s">
        <v>322</v>
      </c>
      <c r="C4" s="484">
        <v>20</v>
      </c>
      <c r="D4" s="667"/>
      <c r="E4" s="478">
        <v>0</v>
      </c>
      <c r="F4" s="691"/>
    </row>
    <row r="5" spans="1:6" ht="49.5" customHeight="1">
      <c r="A5" s="485" t="s">
        <v>185</v>
      </c>
      <c r="B5" s="683" t="s">
        <v>369</v>
      </c>
      <c r="C5" s="484">
        <v>10</v>
      </c>
      <c r="D5" s="668"/>
      <c r="E5" s="478">
        <v>10</v>
      </c>
      <c r="F5" s="691"/>
    </row>
    <row r="6" spans="1:6" ht="30" customHeight="1">
      <c r="A6" s="485" t="s">
        <v>186</v>
      </c>
      <c r="B6" s="637" t="s">
        <v>323</v>
      </c>
      <c r="C6" s="638" t="s">
        <v>324</v>
      </c>
      <c r="D6" s="690"/>
      <c r="E6" s="478">
        <v>0</v>
      </c>
      <c r="F6" s="691"/>
    </row>
    <row r="7" spans="1:6" ht="24.95" customHeight="1" thickBot="1">
      <c r="A7" s="808" t="s">
        <v>26</v>
      </c>
      <c r="B7" s="809"/>
      <c r="C7" s="483"/>
      <c r="D7" s="480">
        <f>IF(SUM(D4:D6)&lt;=30,SUM(D4:D6),30)</f>
        <v>0</v>
      </c>
      <c r="E7" s="162">
        <v>20</v>
      </c>
      <c r="F7" s="162"/>
    </row>
    <row r="8" spans="1:6" ht="24.95" customHeight="1">
      <c r="A8" s="843"/>
      <c r="B8" s="843"/>
      <c r="C8" s="481"/>
    </row>
    <row r="9" spans="1:6" ht="63.75" customHeight="1">
      <c r="A9" s="844" t="s">
        <v>340</v>
      </c>
      <c r="B9" s="845"/>
      <c r="C9"/>
    </row>
    <row r="10" spans="1:6" ht="38.25" customHeight="1"/>
    <row r="11" spans="1:6" ht="24.95" customHeight="1"/>
    <row r="12" spans="1:6" s="162" customFormat="1" ht="32.25" customHeight="1">
      <c r="A12" s="195"/>
      <c r="B12" s="195"/>
      <c r="C12" s="195"/>
      <c r="D12" s="482"/>
      <c r="E12" s="195"/>
      <c r="F12" s="195"/>
    </row>
    <row r="13" spans="1:6" ht="14.25" customHeight="1"/>
  </sheetData>
  <sheetProtection algorithmName="SHA-512" hashValue="skh/CgVUp+9G/kbc1B8shpP+5kfHL4ImR8dvu+8gTSDweF2cQGV9WFrpej/pk5vTT5BqtKZDIuI3wrqrtlzAkA==" saltValue="N7FnSTyOsTzExUiN1IP+RA==" spinCount="100000" sheet="1" selectLockedCells="1"/>
  <mergeCells count="4">
    <mergeCell ref="A1:D1"/>
    <mergeCell ref="A7:B7"/>
    <mergeCell ref="A8:B8"/>
    <mergeCell ref="A9:B9"/>
  </mergeCells>
  <dataValidations count="3">
    <dataValidation type="list" allowBlank="1" showInputMessage="1" showErrorMessage="1" errorTitle="Falscher Wert!" error="Bitte geben Sie die Zahl 0 oder 1 ein." sqref="D5" xr:uid="{00000000-0002-0000-0800-000000000000}">
      <formula1>$E$4:$E$5</formula1>
    </dataValidation>
    <dataValidation type="list" allowBlank="1" showDropDown="1" showInputMessage="1" showErrorMessage="1" errorTitle="Falscher Wert!" error="Bitte geben Sie die Zahl 0 oder 1 ein." sqref="D6" xr:uid="{511615AE-F643-4898-AC7E-72B51E1F355F}">
      <formula1>$E$4:$E$5</formula1>
    </dataValidation>
    <dataValidation type="list" allowBlank="1" showInputMessage="1" showErrorMessage="1" errorTitle="Falscher Wert!" error="Bitte geben Sie die Zahl 0 oder 1 ein." sqref="D4" xr:uid="{E6CA9605-023A-497C-BF99-EAFD7FF7304F}">
      <formula1>$E$6:$E$7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49E27-40F6-439A-9EBC-054A3CBE107C}">
  <sheetPr>
    <pageSetUpPr fitToPage="1"/>
  </sheetPr>
  <dimension ref="A1:J27"/>
  <sheetViews>
    <sheetView showGridLines="0" zoomScaleNormal="100" workbookViewId="0">
      <selection activeCell="E4" sqref="E4:E6"/>
    </sheetView>
  </sheetViews>
  <sheetFormatPr baseColWidth="10" defaultColWidth="11.5703125" defaultRowHeight="12.75"/>
  <cols>
    <col min="1" max="1" width="26" style="449" customWidth="1"/>
    <col min="2" max="2" width="69.42578125" style="449" customWidth="1"/>
    <col min="3" max="3" width="24.42578125" style="449" customWidth="1"/>
    <col min="4" max="4" width="15.5703125" style="449" customWidth="1"/>
    <col min="5" max="5" width="13" style="449" bestFit="1" customWidth="1"/>
    <col min="6" max="8" width="11.42578125" style="449" hidden="1" customWidth="1"/>
    <col min="9" max="9" width="40.85546875" style="449" customWidth="1"/>
    <col min="10" max="16384" width="11.5703125" style="449"/>
  </cols>
  <sheetData>
    <row r="1" spans="1:10" ht="18.75" customHeight="1">
      <c r="A1" s="796" t="s">
        <v>379</v>
      </c>
      <c r="B1" s="796"/>
      <c r="C1" s="796"/>
      <c r="D1" s="796"/>
      <c r="E1" s="796"/>
      <c r="F1" s="796"/>
      <c r="G1" s="796"/>
      <c r="H1" s="796"/>
      <c r="I1" s="796"/>
      <c r="J1" s="796"/>
    </row>
    <row r="2" spans="1:10" ht="13.5" thickBot="1"/>
    <row r="3" spans="1:10" ht="26.1" customHeight="1">
      <c r="A3" s="450" t="s">
        <v>137</v>
      </c>
      <c r="B3" s="451" t="s">
        <v>138</v>
      </c>
      <c r="C3" s="451" t="s">
        <v>139</v>
      </c>
      <c r="D3" s="452" t="s">
        <v>211</v>
      </c>
      <c r="E3" s="453" t="s">
        <v>27</v>
      </c>
      <c r="I3" s="149" t="s">
        <v>73</v>
      </c>
    </row>
    <row r="4" spans="1:10" ht="25.5">
      <c r="A4" s="846" t="s">
        <v>212</v>
      </c>
      <c r="B4" s="692" t="s">
        <v>372</v>
      </c>
      <c r="C4" s="454"/>
      <c r="D4" s="455">
        <v>6</v>
      </c>
      <c r="E4" s="848"/>
      <c r="F4" s="851">
        <v>0</v>
      </c>
      <c r="G4" s="852">
        <v>3</v>
      </c>
      <c r="H4" s="853">
        <v>6</v>
      </c>
      <c r="I4" s="456"/>
    </row>
    <row r="5" spans="1:10" ht="38.25">
      <c r="A5" s="846"/>
      <c r="B5" s="693" t="s">
        <v>373</v>
      </c>
      <c r="C5" s="454"/>
      <c r="D5" s="455">
        <v>3</v>
      </c>
      <c r="E5" s="849"/>
      <c r="F5" s="851"/>
      <c r="G5" s="852"/>
      <c r="H5" s="853"/>
      <c r="I5" s="456"/>
    </row>
    <row r="6" spans="1:10" ht="26.1" customHeight="1">
      <c r="A6" s="846"/>
      <c r="B6" s="454" t="s">
        <v>213</v>
      </c>
      <c r="C6" s="454"/>
      <c r="D6" s="455">
        <v>0</v>
      </c>
      <c r="E6" s="850"/>
      <c r="F6" s="851"/>
      <c r="G6" s="852"/>
      <c r="H6" s="853"/>
      <c r="I6" s="456"/>
    </row>
    <row r="7" spans="1:10" ht="26.1" customHeight="1">
      <c r="A7" s="846"/>
      <c r="B7" s="457" t="s">
        <v>214</v>
      </c>
      <c r="C7" s="457"/>
      <c r="D7" s="458" t="s">
        <v>215</v>
      </c>
      <c r="E7" s="459">
        <f>SUM(E4:E6)</f>
        <v>0</v>
      </c>
      <c r="I7" s="456"/>
    </row>
    <row r="8" spans="1:10" ht="26.1" customHeight="1">
      <c r="A8" s="846" t="s">
        <v>216</v>
      </c>
      <c r="B8" s="454" t="s">
        <v>217</v>
      </c>
      <c r="C8" s="460" t="s">
        <v>218</v>
      </c>
      <c r="D8" s="461">
        <v>3</v>
      </c>
      <c r="E8" s="462"/>
      <c r="F8" s="449">
        <v>0</v>
      </c>
      <c r="G8" s="449">
        <v>3</v>
      </c>
      <c r="I8" s="456"/>
    </row>
    <row r="9" spans="1:10" ht="26.1" customHeight="1">
      <c r="A9" s="846"/>
      <c r="B9" s="457" t="s">
        <v>219</v>
      </c>
      <c r="C9" s="457"/>
      <c r="D9" s="463" t="s">
        <v>220</v>
      </c>
      <c r="E9" s="459">
        <f>E8</f>
        <v>0</v>
      </c>
      <c r="I9" s="456"/>
    </row>
    <row r="10" spans="1:10" ht="26.1" customHeight="1">
      <c r="A10" s="846" t="s">
        <v>221</v>
      </c>
      <c r="B10" s="454" t="s">
        <v>222</v>
      </c>
      <c r="C10" s="454" t="s">
        <v>223</v>
      </c>
      <c r="D10" s="455">
        <v>2</v>
      </c>
      <c r="E10" s="462"/>
      <c r="F10" s="449">
        <v>0</v>
      </c>
      <c r="G10" s="449">
        <v>2</v>
      </c>
      <c r="I10" s="456"/>
    </row>
    <row r="11" spans="1:10" ht="26.1" customHeight="1">
      <c r="A11" s="846"/>
      <c r="B11" s="457" t="s">
        <v>224</v>
      </c>
      <c r="C11" s="457"/>
      <c r="D11" s="464" t="s">
        <v>225</v>
      </c>
      <c r="E11" s="459">
        <f>E10</f>
        <v>0</v>
      </c>
      <c r="I11" s="456"/>
    </row>
    <row r="12" spans="1:10" ht="26.1" customHeight="1">
      <c r="A12" s="846" t="s">
        <v>226</v>
      </c>
      <c r="B12" s="465" t="s">
        <v>227</v>
      </c>
      <c r="C12" s="454" t="s">
        <v>228</v>
      </c>
      <c r="D12" s="455">
        <v>2</v>
      </c>
      <c r="E12" s="462"/>
      <c r="F12" s="449">
        <v>0</v>
      </c>
      <c r="G12" s="449">
        <v>2</v>
      </c>
      <c r="I12" s="456"/>
    </row>
    <row r="13" spans="1:10" ht="26.1" customHeight="1">
      <c r="A13" s="846"/>
      <c r="B13" s="465" t="s">
        <v>229</v>
      </c>
      <c r="C13" s="454" t="s">
        <v>223</v>
      </c>
      <c r="D13" s="455">
        <v>2</v>
      </c>
      <c r="E13" s="462"/>
      <c r="F13" s="449">
        <v>0</v>
      </c>
      <c r="G13" s="449">
        <v>2</v>
      </c>
      <c r="I13" s="456"/>
    </row>
    <row r="14" spans="1:10" ht="26.1" customHeight="1">
      <c r="A14" s="846"/>
      <c r="B14" s="457" t="s">
        <v>230</v>
      </c>
      <c r="C14" s="457"/>
      <c r="D14" s="464" t="s">
        <v>231</v>
      </c>
      <c r="E14" s="459">
        <f>SUM(E12:E13)</f>
        <v>0</v>
      </c>
      <c r="I14" s="456"/>
    </row>
    <row r="15" spans="1:10" ht="26.1" customHeight="1" thickBot="1">
      <c r="A15" s="466" t="s">
        <v>26</v>
      </c>
      <c r="B15" s="467"/>
      <c r="C15" s="468"/>
      <c r="D15" s="467"/>
      <c r="E15" s="469">
        <f>IF(SUM(E7,E9,E11,E14)&lt;15,SUM(E7,E9,E11,E14),15)</f>
        <v>0</v>
      </c>
      <c r="I15" s="847"/>
    </row>
    <row r="16" spans="1:10">
      <c r="A16" s="470"/>
      <c r="I16" s="847"/>
    </row>
    <row r="17" spans="9:9">
      <c r="I17" s="206"/>
    </row>
    <row r="18" spans="9:9">
      <c r="I18" s="206"/>
    </row>
    <row r="19" spans="9:9">
      <c r="I19" s="206"/>
    </row>
    <row r="20" spans="9:9">
      <c r="I20" s="206"/>
    </row>
    <row r="21" spans="9:9">
      <c r="I21" s="206"/>
    </row>
    <row r="22" spans="9:9">
      <c r="I22" s="206"/>
    </row>
    <row r="23" spans="9:9">
      <c r="I23" s="206"/>
    </row>
    <row r="24" spans="9:9">
      <c r="I24" s="206"/>
    </row>
    <row r="25" spans="9:9">
      <c r="I25" s="206"/>
    </row>
    <row r="26" spans="9:9">
      <c r="I26" s="206"/>
    </row>
    <row r="27" spans="9:9" ht="15">
      <c r="I27" s="197"/>
    </row>
  </sheetData>
  <sheetProtection algorithmName="SHA-512" hashValue="X5UaFPCbq7v2P5NcTXs9E230IoMDm96uEsJ+KwvBYTagCk6mt7p0kMnf92N5ZAeGfCQiNXFSEmxPxrl8jAJIrA==" saltValue="gYW0VNz3JoNQtis8bBc+GA==" spinCount="100000" sheet="1" selectLockedCells="1"/>
  <mergeCells count="10">
    <mergeCell ref="A8:A9"/>
    <mergeCell ref="A10:A11"/>
    <mergeCell ref="A12:A14"/>
    <mergeCell ref="I15:I16"/>
    <mergeCell ref="A1:J1"/>
    <mergeCell ref="A4:A7"/>
    <mergeCell ref="E4:E6"/>
    <mergeCell ref="F4:F6"/>
    <mergeCell ref="G4:G6"/>
    <mergeCell ref="H4:H6"/>
  </mergeCells>
  <dataValidations count="5">
    <dataValidation type="list" allowBlank="1" showInputMessage="1" showErrorMessage="1" sqref="E8" xr:uid="{664DF27C-F271-47D7-B056-002C77F616F8}">
      <formula1>$F$8:$G$8</formula1>
    </dataValidation>
    <dataValidation type="list" allowBlank="1" showInputMessage="1" showErrorMessage="1" sqref="E10" xr:uid="{B5C75B9E-3A91-4A4D-A8F5-FE2930B4E19E}">
      <formula1>$F$10:$G$10</formula1>
    </dataValidation>
    <dataValidation type="list" allowBlank="1" showInputMessage="1" showErrorMessage="1" sqref="E12" xr:uid="{F500ABBB-20DF-4F72-A973-36E184E3F5DE}">
      <formula1>$F$12:$G$12</formula1>
    </dataValidation>
    <dataValidation type="list" allowBlank="1" showInputMessage="1" showErrorMessage="1" sqref="E13" xr:uid="{301E0AE6-C95F-4B53-BA93-AE31460829E4}">
      <formula1>$F$13:$G$13</formula1>
    </dataValidation>
    <dataValidation type="list" allowBlank="1" showInputMessage="1" showErrorMessage="1" sqref="E4:E6" xr:uid="{1496C394-718A-4A4F-810F-8097B8732783}">
      <formula1>$F$4:$H$4</formula1>
    </dataValidation>
  </dataValidations>
  <pageMargins left="0.7" right="0.7" top="0.78740157499999996" bottom="0.78740157499999996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A1D-F953-409D-91D4-7FC0A4055ACE}">
  <sheetPr>
    <pageSetUpPr fitToPage="1"/>
  </sheetPr>
  <dimension ref="A1:F12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5" customWidth="1"/>
    <col min="2" max="2" width="78.7109375" style="195" customWidth="1"/>
    <col min="3" max="3" width="10.28515625" style="195" customWidth="1"/>
    <col min="4" max="4" width="11.7109375" style="482" customWidth="1"/>
    <col min="5" max="5" width="0.28515625" style="195" customWidth="1"/>
    <col min="6" max="6" width="30.7109375" style="195" customWidth="1"/>
    <col min="7" max="16384" width="11.42578125" style="195"/>
  </cols>
  <sheetData>
    <row r="1" spans="1:6" ht="28.5" customHeight="1">
      <c r="A1" s="796" t="s">
        <v>380</v>
      </c>
      <c r="B1" s="796"/>
      <c r="C1" s="796"/>
      <c r="D1" s="796"/>
    </row>
    <row r="2" spans="1:6" ht="7.5" customHeight="1" thickBot="1">
      <c r="A2" s="207"/>
      <c r="B2" s="207"/>
      <c r="C2" s="207"/>
      <c r="D2" s="218"/>
    </row>
    <row r="3" spans="1:6" s="167" customFormat="1" ht="41.25" customHeight="1">
      <c r="A3" s="471" t="s">
        <v>25</v>
      </c>
      <c r="B3" s="472" t="s">
        <v>23</v>
      </c>
      <c r="C3" s="473" t="s">
        <v>232</v>
      </c>
      <c r="D3" s="474" t="s">
        <v>6</v>
      </c>
      <c r="E3" s="167">
        <v>0</v>
      </c>
      <c r="F3" s="475" t="s">
        <v>73</v>
      </c>
    </row>
    <row r="4" spans="1:6" ht="44.25" customHeight="1">
      <c r="A4" s="427" t="s">
        <v>326</v>
      </c>
      <c r="B4" s="681" t="s">
        <v>374</v>
      </c>
      <c r="C4" s="477">
        <v>5</v>
      </c>
      <c r="D4" s="289">
        <v>0</v>
      </c>
      <c r="E4" s="167">
        <v>5</v>
      </c>
      <c r="F4" s="691"/>
    </row>
    <row r="5" spans="1:6" ht="44.25" customHeight="1">
      <c r="A5" s="427" t="s">
        <v>327</v>
      </c>
      <c r="B5" s="639" t="s">
        <v>328</v>
      </c>
      <c r="C5" s="477">
        <v>7</v>
      </c>
      <c r="D5" s="289">
        <v>0</v>
      </c>
      <c r="E5" s="478">
        <v>0</v>
      </c>
      <c r="F5" s="691"/>
    </row>
    <row r="6" spans="1:6" ht="24.95" customHeight="1" thickBot="1">
      <c r="A6" s="808" t="s">
        <v>26</v>
      </c>
      <c r="B6" s="809"/>
      <c r="C6" s="479"/>
      <c r="D6" s="480">
        <f>IF(SUM(D4:D5)&gt;10,10,SUM(D4:D5))</f>
        <v>0</v>
      </c>
      <c r="E6" s="478">
        <v>7</v>
      </c>
      <c r="F6" s="162"/>
    </row>
    <row r="7" spans="1:6" ht="24.95" customHeight="1">
      <c r="A7" s="843"/>
      <c r="B7" s="843"/>
      <c r="C7" s="481"/>
    </row>
    <row r="8" spans="1:6" ht="70.5" customHeight="1">
      <c r="A8" s="854"/>
      <c r="B8" s="855"/>
      <c r="C8"/>
    </row>
    <row r="9" spans="1:6" ht="38.25" customHeight="1"/>
    <row r="10" spans="1:6" ht="24.95" customHeight="1"/>
    <row r="11" spans="1:6" s="162" customFormat="1" ht="32.25" customHeight="1">
      <c r="A11" s="195"/>
      <c r="B11" s="195"/>
      <c r="C11" s="195"/>
      <c r="D11" s="482"/>
      <c r="E11" s="195"/>
      <c r="F11" s="195"/>
    </row>
    <row r="12" spans="1:6" ht="14.25" customHeight="1"/>
  </sheetData>
  <sheetProtection algorithmName="SHA-512" hashValue="w4MePnytFX4Ggo6oenIDul92SC5hOdGH/l66onhOZXGaS3k2z65frQq9fS7o/B2YsVkUZ4JkcUy1/iVufFj4Tw==" saltValue="lyWYpUghEywRNhwm10attQ==" spinCount="100000" sheet="1" selectLockedCells="1"/>
  <mergeCells count="4">
    <mergeCell ref="A1:D1"/>
    <mergeCell ref="A6:B6"/>
    <mergeCell ref="A7:B7"/>
    <mergeCell ref="A8:B8"/>
  </mergeCells>
  <dataValidations count="2">
    <dataValidation type="list" allowBlank="1" showInputMessage="1" showErrorMessage="1" errorTitle="Falscher Wert!" error="Bitte geben Sie die Zahl 0 oder 1 ein." sqref="D5" xr:uid="{77B05AC7-4BC8-45DB-AA42-DF72F18263E8}">
      <formula1>$E$5:$E$6</formula1>
    </dataValidation>
    <dataValidation type="list" allowBlank="1" showInputMessage="1" showErrorMessage="1" errorTitle="Falscher Wert!" error="Bitte geben Sie die Zahl 0 oder 1 ein." sqref="D4" xr:uid="{571A192D-E916-423A-A8CC-FD47120BDA4B}">
      <formula1>$E$3:$E$4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H156"/>
  <sheetViews>
    <sheetView showGridLines="0" zoomScaleNormal="100" workbookViewId="0">
      <pane ySplit="2" topLeftCell="A3" activePane="bottomLeft" state="frozen"/>
      <selection activeCell="B39" sqref="B39"/>
      <selection pane="bottomLeft" activeCell="F28" sqref="F28"/>
    </sheetView>
  </sheetViews>
  <sheetFormatPr baseColWidth="10" defaultColWidth="11.42578125" defaultRowHeight="15"/>
  <cols>
    <col min="1" max="1" width="11.42578125" style="185"/>
    <col min="2" max="2" width="51" style="185" bestFit="1" customWidth="1"/>
    <col min="3" max="4" width="11.42578125" style="160"/>
    <col min="5" max="5" width="31.42578125" style="170" customWidth="1"/>
    <col min="6" max="6" width="11.42578125" style="170"/>
    <col min="7" max="7" width="65.7109375" style="181" customWidth="1"/>
    <col min="8" max="8" width="2.7109375" style="181" customWidth="1"/>
    <col min="9" max="16384" width="11.42578125" style="181"/>
  </cols>
  <sheetData>
    <row r="1" spans="1:8" ht="15.75">
      <c r="A1" s="796" t="s">
        <v>124</v>
      </c>
      <c r="B1" s="796"/>
      <c r="C1" s="796"/>
      <c r="H1" s="164"/>
    </row>
    <row r="2" spans="1:8" ht="15.75">
      <c r="A2" s="198"/>
      <c r="B2" s="198"/>
      <c r="C2" s="198"/>
      <c r="H2" s="164"/>
    </row>
    <row r="3" spans="1:8" ht="16.5" thickBot="1">
      <c r="A3" s="198"/>
      <c r="B3" s="198"/>
      <c r="C3" s="198"/>
      <c r="H3" s="164"/>
    </row>
    <row r="4" spans="1:8" ht="43.5">
      <c r="A4" s="867" t="s">
        <v>349</v>
      </c>
      <c r="B4" s="868"/>
      <c r="C4" s="869"/>
      <c r="D4" s="365"/>
      <c r="E4" s="366" t="s">
        <v>90</v>
      </c>
      <c r="F4" s="367"/>
      <c r="G4" s="179" t="s">
        <v>91</v>
      </c>
      <c r="H4" s="164"/>
    </row>
    <row r="5" spans="1:8">
      <c r="A5" s="858" t="s">
        <v>92</v>
      </c>
      <c r="B5" s="859"/>
      <c r="C5" s="368">
        <v>1.05</v>
      </c>
      <c r="D5" s="369"/>
      <c r="E5" s="370"/>
      <c r="F5" s="371"/>
      <c r="G5" s="694" t="s">
        <v>329</v>
      </c>
      <c r="H5" s="164"/>
    </row>
    <row r="6" spans="1:8">
      <c r="A6" s="372"/>
      <c r="B6" s="166" t="s">
        <v>313</v>
      </c>
      <c r="C6" s="373"/>
      <c r="D6" s="368">
        <v>1</v>
      </c>
      <c r="E6" s="115"/>
      <c r="F6" s="374">
        <f>E6*D6*$C$5</f>
        <v>0</v>
      </c>
      <c r="G6" s="695"/>
      <c r="H6" s="164"/>
    </row>
    <row r="7" spans="1:8">
      <c r="A7" s="375"/>
      <c r="B7" s="166" t="s">
        <v>93</v>
      </c>
      <c r="C7" s="376"/>
      <c r="D7" s="368">
        <v>0</v>
      </c>
      <c r="E7" s="115"/>
      <c r="F7" s="374">
        <f t="shared" ref="F7:F9" si="0">E7*D7*$C$5</f>
        <v>0</v>
      </c>
      <c r="G7" s="695"/>
      <c r="H7" s="164"/>
    </row>
    <row r="8" spans="1:8">
      <c r="A8" s="375"/>
      <c r="B8" s="166" t="s">
        <v>94</v>
      </c>
      <c r="C8" s="376"/>
      <c r="D8" s="368">
        <v>0</v>
      </c>
      <c r="E8" s="115"/>
      <c r="F8" s="374">
        <f t="shared" si="0"/>
        <v>0</v>
      </c>
      <c r="G8" s="695"/>
      <c r="H8" s="164"/>
    </row>
    <row r="9" spans="1:8">
      <c r="A9" s="377"/>
      <c r="B9" s="166" t="s">
        <v>95</v>
      </c>
      <c r="C9" s="378"/>
      <c r="D9" s="368">
        <v>0</v>
      </c>
      <c r="E9" s="115"/>
      <c r="F9" s="374">
        <f t="shared" si="0"/>
        <v>0</v>
      </c>
      <c r="G9" s="695"/>
      <c r="H9" s="164"/>
    </row>
    <row r="10" spans="1:8">
      <c r="A10" s="858" t="s">
        <v>96</v>
      </c>
      <c r="B10" s="859"/>
      <c r="C10" s="379">
        <v>0</v>
      </c>
      <c r="D10" s="380"/>
      <c r="E10" s="370"/>
      <c r="F10" s="371"/>
      <c r="G10" s="695"/>
      <c r="H10" s="164"/>
    </row>
    <row r="11" spans="1:8">
      <c r="A11" s="381"/>
      <c r="B11" s="184" t="s">
        <v>97</v>
      </c>
      <c r="C11" s="373"/>
      <c r="D11" s="368">
        <v>1</v>
      </c>
      <c r="E11" s="115"/>
      <c r="F11" s="374">
        <f>E11*D11*$C$10</f>
        <v>0</v>
      </c>
      <c r="G11" s="695"/>
      <c r="H11" s="164"/>
    </row>
    <row r="12" spans="1:8">
      <c r="A12" s="382"/>
      <c r="B12" s="184" t="s">
        <v>98</v>
      </c>
      <c r="C12" s="376"/>
      <c r="D12" s="368">
        <v>0</v>
      </c>
      <c r="E12" s="115"/>
      <c r="F12" s="374">
        <f t="shared" ref="F12:F15" si="1">E12*D12*$C$10</f>
        <v>0</v>
      </c>
      <c r="G12" s="695"/>
      <c r="H12" s="164"/>
    </row>
    <row r="13" spans="1:8">
      <c r="A13" s="382"/>
      <c r="B13" s="184" t="s">
        <v>99</v>
      </c>
      <c r="C13" s="376"/>
      <c r="D13" s="368">
        <v>0</v>
      </c>
      <c r="E13" s="115"/>
      <c r="F13" s="374">
        <f t="shared" si="1"/>
        <v>0</v>
      </c>
      <c r="G13" s="695"/>
      <c r="H13" s="164"/>
    </row>
    <row r="14" spans="1:8">
      <c r="A14" s="382"/>
      <c r="B14" s="184" t="s">
        <v>100</v>
      </c>
      <c r="C14" s="376"/>
      <c r="D14" s="368">
        <v>0</v>
      </c>
      <c r="E14" s="115"/>
      <c r="F14" s="374">
        <f t="shared" si="1"/>
        <v>0</v>
      </c>
      <c r="G14" s="695"/>
      <c r="H14" s="164"/>
    </row>
    <row r="15" spans="1:8">
      <c r="A15" s="383"/>
      <c r="B15" s="184" t="s">
        <v>101</v>
      </c>
      <c r="C15" s="378"/>
      <c r="D15" s="368">
        <v>0</v>
      </c>
      <c r="E15" s="115"/>
      <c r="F15" s="374">
        <f t="shared" si="1"/>
        <v>0</v>
      </c>
      <c r="G15" s="696"/>
      <c r="H15" s="164"/>
    </row>
    <row r="16" spans="1:8">
      <c r="A16" s="858" t="s">
        <v>102</v>
      </c>
      <c r="B16" s="859"/>
      <c r="C16" s="384">
        <v>0</v>
      </c>
      <c r="D16" s="385"/>
      <c r="E16" s="370"/>
      <c r="F16" s="371"/>
      <c r="G16" s="696"/>
      <c r="H16" s="164"/>
    </row>
    <row r="17" spans="1:8">
      <c r="A17" s="381"/>
      <c r="B17" s="184" t="s">
        <v>103</v>
      </c>
      <c r="C17" s="373"/>
      <c r="D17" s="368">
        <v>1</v>
      </c>
      <c r="E17" s="115"/>
      <c r="F17" s="374">
        <f>E17*D17*$C$16</f>
        <v>0</v>
      </c>
      <c r="G17" s="696"/>
      <c r="H17" s="164"/>
    </row>
    <row r="18" spans="1:8">
      <c r="A18" s="382"/>
      <c r="B18" s="184" t="s">
        <v>104</v>
      </c>
      <c r="C18" s="376"/>
      <c r="D18" s="368">
        <v>0</v>
      </c>
      <c r="E18" s="115"/>
      <c r="F18" s="374">
        <f t="shared" ref="F18:F34" si="2">E18*D18*$C$16</f>
        <v>0</v>
      </c>
      <c r="G18" s="696"/>
      <c r="H18" s="164"/>
    </row>
    <row r="19" spans="1:8">
      <c r="A19" s="382"/>
      <c r="B19" s="166" t="s">
        <v>105</v>
      </c>
      <c r="C19" s="376"/>
      <c r="D19" s="386">
        <v>0</v>
      </c>
      <c r="E19" s="115"/>
      <c r="F19" s="374">
        <f t="shared" si="2"/>
        <v>0</v>
      </c>
      <c r="G19" s="696"/>
      <c r="H19" s="164"/>
    </row>
    <row r="20" spans="1:8">
      <c r="A20" s="382"/>
      <c r="B20" s="189" t="s">
        <v>106</v>
      </c>
      <c r="C20" s="376"/>
      <c r="D20" s="386">
        <v>0</v>
      </c>
      <c r="E20" s="115"/>
      <c r="F20" s="374">
        <f t="shared" si="2"/>
        <v>0</v>
      </c>
      <c r="G20" s="696"/>
      <c r="H20" s="164"/>
    </row>
    <row r="21" spans="1:8">
      <c r="A21" s="382"/>
      <c r="B21" s="189" t="s">
        <v>107</v>
      </c>
      <c r="C21" s="376"/>
      <c r="D21" s="386">
        <v>0</v>
      </c>
      <c r="E21" s="115"/>
      <c r="F21" s="374">
        <f t="shared" si="2"/>
        <v>0</v>
      </c>
      <c r="G21" s="696"/>
      <c r="H21" s="164"/>
    </row>
    <row r="22" spans="1:8">
      <c r="A22" s="382"/>
      <c r="B22" s="189" t="s">
        <v>108</v>
      </c>
      <c r="C22" s="376"/>
      <c r="D22" s="386">
        <v>0</v>
      </c>
      <c r="E22" s="115"/>
      <c r="F22" s="374">
        <f t="shared" si="2"/>
        <v>0</v>
      </c>
      <c r="G22" s="696"/>
      <c r="H22" s="164"/>
    </row>
    <row r="23" spans="1:8">
      <c r="A23" s="382"/>
      <c r="B23" s="189" t="s">
        <v>109</v>
      </c>
      <c r="C23" s="376"/>
      <c r="D23" s="386">
        <v>0</v>
      </c>
      <c r="E23" s="115"/>
      <c r="F23" s="374">
        <f t="shared" si="2"/>
        <v>0</v>
      </c>
      <c r="G23" s="696"/>
      <c r="H23" s="164"/>
    </row>
    <row r="24" spans="1:8">
      <c r="A24" s="382"/>
      <c r="B24" s="189" t="s">
        <v>110</v>
      </c>
      <c r="C24" s="376"/>
      <c r="D24" s="386">
        <v>0</v>
      </c>
      <c r="E24" s="115"/>
      <c r="F24" s="374">
        <f t="shared" si="2"/>
        <v>0</v>
      </c>
      <c r="G24" s="696"/>
      <c r="H24" s="164"/>
    </row>
    <row r="25" spans="1:8">
      <c r="A25" s="382"/>
      <c r="B25" s="189" t="s">
        <v>111</v>
      </c>
      <c r="C25" s="376"/>
      <c r="D25" s="386">
        <v>0</v>
      </c>
      <c r="E25" s="115"/>
      <c r="F25" s="374">
        <f t="shared" si="2"/>
        <v>0</v>
      </c>
      <c r="G25" s="696"/>
      <c r="H25" s="164"/>
    </row>
    <row r="26" spans="1:8">
      <c r="A26" s="382"/>
      <c r="B26" s="189" t="s">
        <v>112</v>
      </c>
      <c r="C26" s="376"/>
      <c r="D26" s="386">
        <v>0</v>
      </c>
      <c r="E26" s="115"/>
      <c r="F26" s="374">
        <f t="shared" si="2"/>
        <v>0</v>
      </c>
      <c r="G26" s="696"/>
      <c r="H26" s="164"/>
    </row>
    <row r="27" spans="1:8">
      <c r="A27" s="382"/>
      <c r="B27" s="189" t="s">
        <v>113</v>
      </c>
      <c r="C27" s="376"/>
      <c r="D27" s="386">
        <v>0</v>
      </c>
      <c r="E27" s="115"/>
      <c r="F27" s="374">
        <f t="shared" si="2"/>
        <v>0</v>
      </c>
      <c r="G27" s="696"/>
      <c r="H27" s="164"/>
    </row>
    <row r="28" spans="1:8">
      <c r="A28" s="382"/>
      <c r="B28" s="189" t="s">
        <v>114</v>
      </c>
      <c r="C28" s="376"/>
      <c r="D28" s="386">
        <v>0</v>
      </c>
      <c r="E28" s="115"/>
      <c r="F28" s="374">
        <f t="shared" si="2"/>
        <v>0</v>
      </c>
      <c r="G28" s="696"/>
      <c r="H28" s="164"/>
    </row>
    <row r="29" spans="1:8">
      <c r="A29" s="382"/>
      <c r="B29" s="189" t="s">
        <v>115</v>
      </c>
      <c r="C29" s="376"/>
      <c r="D29" s="386">
        <v>0</v>
      </c>
      <c r="E29" s="115"/>
      <c r="F29" s="374">
        <f t="shared" si="2"/>
        <v>0</v>
      </c>
      <c r="G29" s="696"/>
      <c r="H29" s="164"/>
    </row>
    <row r="30" spans="1:8">
      <c r="A30" s="382"/>
      <c r="B30" s="189" t="s">
        <v>116</v>
      </c>
      <c r="C30" s="376"/>
      <c r="D30" s="386">
        <v>0</v>
      </c>
      <c r="E30" s="115"/>
      <c r="F30" s="374">
        <f t="shared" si="2"/>
        <v>0</v>
      </c>
      <c r="G30" s="696"/>
      <c r="H30" s="164"/>
    </row>
    <row r="31" spans="1:8">
      <c r="A31" s="382"/>
      <c r="B31" s="189" t="s">
        <v>117</v>
      </c>
      <c r="C31" s="376"/>
      <c r="D31" s="386">
        <v>0</v>
      </c>
      <c r="E31" s="115"/>
      <c r="F31" s="374">
        <f t="shared" si="2"/>
        <v>0</v>
      </c>
      <c r="G31" s="696"/>
      <c r="H31" s="164"/>
    </row>
    <row r="32" spans="1:8">
      <c r="A32" s="382"/>
      <c r="B32" s="189" t="s">
        <v>118</v>
      </c>
      <c r="C32" s="376"/>
      <c r="D32" s="386">
        <v>0</v>
      </c>
      <c r="E32" s="115"/>
      <c r="F32" s="374">
        <f t="shared" si="2"/>
        <v>0</v>
      </c>
      <c r="G32" s="696"/>
      <c r="H32" s="164"/>
    </row>
    <row r="33" spans="1:8">
      <c r="A33" s="382"/>
      <c r="B33" s="189" t="s">
        <v>119</v>
      </c>
      <c r="C33" s="376"/>
      <c r="D33" s="386">
        <v>0</v>
      </c>
      <c r="E33" s="115"/>
      <c r="F33" s="374">
        <f t="shared" si="2"/>
        <v>0</v>
      </c>
      <c r="G33" s="696"/>
      <c r="H33" s="164"/>
    </row>
    <row r="34" spans="1:8">
      <c r="A34" s="383"/>
      <c r="B34" s="184" t="s">
        <v>120</v>
      </c>
      <c r="C34" s="378"/>
      <c r="D34" s="368">
        <v>0</v>
      </c>
      <c r="E34" s="115"/>
      <c r="F34" s="374">
        <f t="shared" si="2"/>
        <v>0</v>
      </c>
      <c r="G34" s="696"/>
      <c r="H34" s="164"/>
    </row>
    <row r="35" spans="1:8">
      <c r="A35" s="858" t="s">
        <v>121</v>
      </c>
      <c r="B35" s="859"/>
      <c r="C35" s="379">
        <v>0</v>
      </c>
      <c r="D35" s="380"/>
      <c r="E35" s="370"/>
      <c r="F35" s="371"/>
      <c r="G35" s="696"/>
      <c r="H35" s="164"/>
    </row>
    <row r="36" spans="1:8">
      <c r="A36" s="381"/>
      <c r="B36" s="184" t="s">
        <v>122</v>
      </c>
      <c r="C36" s="373"/>
      <c r="D36" s="368">
        <v>1</v>
      </c>
      <c r="E36" s="115"/>
      <c r="F36" s="374">
        <f>E36*D36*$C$35</f>
        <v>0</v>
      </c>
      <c r="G36" s="696"/>
      <c r="H36" s="164"/>
    </row>
    <row r="37" spans="1:8">
      <c r="A37" s="383"/>
      <c r="B37" s="184" t="s">
        <v>123</v>
      </c>
      <c r="C37" s="378"/>
      <c r="D37" s="368">
        <v>0</v>
      </c>
      <c r="E37" s="115"/>
      <c r="F37" s="374">
        <f>E37*D37*$C$35</f>
        <v>0</v>
      </c>
      <c r="G37" s="696"/>
      <c r="H37" s="173"/>
    </row>
    <row r="38" spans="1:8" s="165" customFormat="1" ht="24.95" customHeight="1" thickBot="1">
      <c r="A38" s="860" t="s">
        <v>26</v>
      </c>
      <c r="B38" s="861"/>
      <c r="C38" s="314">
        <f>SUM(C5:C37)</f>
        <v>1.05</v>
      </c>
      <c r="D38" s="862" t="s">
        <v>127</v>
      </c>
      <c r="E38" s="863"/>
      <c r="F38" s="315">
        <f>IF((SUM(F6:F37))&lt;=5,ROUND(SUM(F6:F37)*380/5,0),380)</f>
        <v>0</v>
      </c>
      <c r="G38" s="317" t="str">
        <f>IF(F38&lt;295*0.25,"sehr geringer Erfüllungsgrad", IF(F38&lt;295*0.45,"geringer Erfüllungsgrad",IF(F38&lt;295*0.65,"mittlerer Erfüllungsgrad", IF(F38&lt;295*0.85,"hoher Erfüllungsgrad", IF(F38&gt;=295*0.85,"sehr hoher Erfüllungsgrad",)))))</f>
        <v>sehr geringer Erfüllungsgrad</v>
      </c>
      <c r="H38" s="316"/>
    </row>
    <row r="39" spans="1:8">
      <c r="G39" s="264"/>
      <c r="H39" s="164"/>
    </row>
    <row r="40" spans="1:8">
      <c r="G40" s="264"/>
      <c r="H40" s="164"/>
    </row>
    <row r="41" spans="1:8">
      <c r="G41" s="264"/>
      <c r="H41" s="164"/>
    </row>
    <row r="42" spans="1:8" ht="15.75" thickBot="1"/>
    <row r="43" spans="1:8" ht="43.5">
      <c r="A43" s="864" t="s">
        <v>384</v>
      </c>
      <c r="B43" s="865"/>
      <c r="C43" s="866"/>
      <c r="D43" s="365"/>
      <c r="E43" s="366" t="s">
        <v>90</v>
      </c>
      <c r="F43" s="367"/>
      <c r="G43" s="179" t="s">
        <v>91</v>
      </c>
      <c r="H43" s="164"/>
    </row>
    <row r="44" spans="1:8">
      <c r="A44" s="858" t="s">
        <v>92</v>
      </c>
      <c r="B44" s="859"/>
      <c r="C44" s="368">
        <v>1.05</v>
      </c>
      <c r="D44" s="369"/>
      <c r="E44" s="370"/>
      <c r="F44" s="371"/>
      <c r="G44" s="311" t="s">
        <v>329</v>
      </c>
      <c r="H44" s="164"/>
    </row>
    <row r="45" spans="1:8">
      <c r="A45" s="372"/>
      <c r="B45" s="166" t="s">
        <v>313</v>
      </c>
      <c r="C45" s="373"/>
      <c r="D45" s="368">
        <v>1</v>
      </c>
      <c r="E45" s="115"/>
      <c r="F45" s="374">
        <f>E45*D45*$C$44</f>
        <v>0</v>
      </c>
      <c r="G45" s="312"/>
      <c r="H45" s="164"/>
    </row>
    <row r="46" spans="1:8">
      <c r="A46" s="375"/>
      <c r="B46" s="166" t="s">
        <v>93</v>
      </c>
      <c r="C46" s="376"/>
      <c r="D46" s="368">
        <v>0</v>
      </c>
      <c r="E46" s="115"/>
      <c r="F46" s="374">
        <f>E46*D46*$C$44</f>
        <v>0</v>
      </c>
      <c r="G46" s="312"/>
      <c r="H46" s="164"/>
    </row>
    <row r="47" spans="1:8">
      <c r="A47" s="375"/>
      <c r="B47" s="166" t="s">
        <v>94</v>
      </c>
      <c r="C47" s="376"/>
      <c r="D47" s="368">
        <v>0</v>
      </c>
      <c r="E47" s="115"/>
      <c r="F47" s="374">
        <f t="shared" ref="F47:F48" si="3">E47*D47*$C$44</f>
        <v>0</v>
      </c>
      <c r="G47" s="312"/>
      <c r="H47" s="164"/>
    </row>
    <row r="48" spans="1:8">
      <c r="A48" s="377"/>
      <c r="B48" s="166" t="s">
        <v>95</v>
      </c>
      <c r="C48" s="378"/>
      <c r="D48" s="368">
        <v>0</v>
      </c>
      <c r="E48" s="115"/>
      <c r="F48" s="374">
        <f t="shared" si="3"/>
        <v>0</v>
      </c>
      <c r="G48" s="312"/>
      <c r="H48" s="164"/>
    </row>
    <row r="49" spans="1:8">
      <c r="A49" s="858" t="s">
        <v>96</v>
      </c>
      <c r="B49" s="859"/>
      <c r="C49" s="379">
        <v>0</v>
      </c>
      <c r="D49" s="380"/>
      <c r="E49" s="370"/>
      <c r="F49" s="371"/>
      <c r="G49" s="312"/>
      <c r="H49" s="164"/>
    </row>
    <row r="50" spans="1:8">
      <c r="A50" s="381"/>
      <c r="B50" s="184" t="s">
        <v>97</v>
      </c>
      <c r="C50" s="373"/>
      <c r="D50" s="368">
        <v>1</v>
      </c>
      <c r="E50" s="115"/>
      <c r="F50" s="374">
        <f>E50*D50*$C$49</f>
        <v>0</v>
      </c>
      <c r="G50" s="312"/>
      <c r="H50" s="164"/>
    </row>
    <row r="51" spans="1:8">
      <c r="A51" s="382"/>
      <c r="B51" s="184" t="s">
        <v>98</v>
      </c>
      <c r="C51" s="376"/>
      <c r="D51" s="368">
        <v>0</v>
      </c>
      <c r="E51" s="115"/>
      <c r="F51" s="374">
        <f t="shared" ref="F51:F54" si="4">E51*D51*$C$49</f>
        <v>0</v>
      </c>
      <c r="G51" s="312"/>
      <c r="H51" s="164"/>
    </row>
    <row r="52" spans="1:8">
      <c r="A52" s="382"/>
      <c r="B52" s="184" t="s">
        <v>99</v>
      </c>
      <c r="C52" s="376"/>
      <c r="D52" s="368">
        <v>0</v>
      </c>
      <c r="E52" s="115"/>
      <c r="F52" s="374">
        <f t="shared" si="4"/>
        <v>0</v>
      </c>
      <c r="G52" s="312"/>
      <c r="H52" s="164"/>
    </row>
    <row r="53" spans="1:8">
      <c r="A53" s="382"/>
      <c r="B53" s="184" t="s">
        <v>100</v>
      </c>
      <c r="C53" s="376"/>
      <c r="D53" s="368">
        <v>0</v>
      </c>
      <c r="E53" s="115"/>
      <c r="F53" s="374">
        <f t="shared" si="4"/>
        <v>0</v>
      </c>
      <c r="G53" s="312"/>
      <c r="H53" s="164"/>
    </row>
    <row r="54" spans="1:8">
      <c r="A54" s="383"/>
      <c r="B54" s="184" t="s">
        <v>101</v>
      </c>
      <c r="C54" s="378"/>
      <c r="D54" s="368">
        <v>0</v>
      </c>
      <c r="E54" s="115"/>
      <c r="F54" s="374">
        <f t="shared" si="4"/>
        <v>0</v>
      </c>
      <c r="G54" s="313"/>
      <c r="H54" s="164"/>
    </row>
    <row r="55" spans="1:8">
      <c r="A55" s="858" t="s">
        <v>102</v>
      </c>
      <c r="B55" s="859"/>
      <c r="C55" s="384">
        <v>0</v>
      </c>
      <c r="D55" s="385"/>
      <c r="E55" s="370"/>
      <c r="F55" s="371"/>
      <c r="G55" s="313"/>
      <c r="H55" s="164"/>
    </row>
    <row r="56" spans="1:8">
      <c r="A56" s="381"/>
      <c r="B56" s="184" t="s">
        <v>103</v>
      </c>
      <c r="C56" s="373"/>
      <c r="D56" s="368">
        <v>1</v>
      </c>
      <c r="E56" s="115"/>
      <c r="F56" s="374">
        <f>E56*D56*$C$55</f>
        <v>0</v>
      </c>
      <c r="G56" s="313"/>
      <c r="H56" s="164"/>
    </row>
    <row r="57" spans="1:8">
      <c r="A57" s="382"/>
      <c r="B57" s="184" t="s">
        <v>104</v>
      </c>
      <c r="C57" s="376"/>
      <c r="D57" s="368">
        <v>0</v>
      </c>
      <c r="E57" s="115"/>
      <c r="F57" s="374">
        <f t="shared" ref="F57:F73" si="5">E57*D57*$C$55</f>
        <v>0</v>
      </c>
      <c r="G57" s="313"/>
      <c r="H57" s="164"/>
    </row>
    <row r="58" spans="1:8">
      <c r="A58" s="382"/>
      <c r="B58" s="166" t="s">
        <v>105</v>
      </c>
      <c r="C58" s="376"/>
      <c r="D58" s="386">
        <v>0</v>
      </c>
      <c r="E58" s="115"/>
      <c r="F58" s="374">
        <f t="shared" si="5"/>
        <v>0</v>
      </c>
      <c r="G58" s="313"/>
      <c r="H58" s="164"/>
    </row>
    <row r="59" spans="1:8">
      <c r="A59" s="382"/>
      <c r="B59" s="189" t="s">
        <v>106</v>
      </c>
      <c r="C59" s="376"/>
      <c r="D59" s="386">
        <v>0</v>
      </c>
      <c r="E59" s="115"/>
      <c r="F59" s="374">
        <f t="shared" si="5"/>
        <v>0</v>
      </c>
      <c r="G59" s="313"/>
      <c r="H59" s="164"/>
    </row>
    <row r="60" spans="1:8">
      <c r="A60" s="382"/>
      <c r="B60" s="189" t="s">
        <v>107</v>
      </c>
      <c r="C60" s="376"/>
      <c r="D60" s="386">
        <v>0</v>
      </c>
      <c r="E60" s="115"/>
      <c r="F60" s="374">
        <f t="shared" si="5"/>
        <v>0</v>
      </c>
      <c r="G60" s="313"/>
      <c r="H60" s="164"/>
    </row>
    <row r="61" spans="1:8">
      <c r="A61" s="382"/>
      <c r="B61" s="189" t="s">
        <v>108</v>
      </c>
      <c r="C61" s="376"/>
      <c r="D61" s="386">
        <v>0</v>
      </c>
      <c r="E61" s="115"/>
      <c r="F61" s="374">
        <f t="shared" si="5"/>
        <v>0</v>
      </c>
      <c r="G61" s="313"/>
      <c r="H61" s="164"/>
    </row>
    <row r="62" spans="1:8">
      <c r="A62" s="382"/>
      <c r="B62" s="189" t="s">
        <v>109</v>
      </c>
      <c r="C62" s="376"/>
      <c r="D62" s="386">
        <v>0</v>
      </c>
      <c r="E62" s="115"/>
      <c r="F62" s="374">
        <f t="shared" si="5"/>
        <v>0</v>
      </c>
      <c r="G62" s="313"/>
      <c r="H62" s="164"/>
    </row>
    <row r="63" spans="1:8">
      <c r="A63" s="382"/>
      <c r="B63" s="189" t="s">
        <v>110</v>
      </c>
      <c r="C63" s="376"/>
      <c r="D63" s="386">
        <v>0</v>
      </c>
      <c r="E63" s="115"/>
      <c r="F63" s="374">
        <f t="shared" si="5"/>
        <v>0</v>
      </c>
      <c r="G63" s="313"/>
      <c r="H63" s="164"/>
    </row>
    <row r="64" spans="1:8">
      <c r="A64" s="382"/>
      <c r="B64" s="189" t="s">
        <v>111</v>
      </c>
      <c r="C64" s="376"/>
      <c r="D64" s="386">
        <v>0</v>
      </c>
      <c r="E64" s="115"/>
      <c r="F64" s="374">
        <f t="shared" si="5"/>
        <v>0</v>
      </c>
      <c r="G64" s="313"/>
      <c r="H64" s="164"/>
    </row>
    <row r="65" spans="1:8">
      <c r="A65" s="382"/>
      <c r="B65" s="189" t="s">
        <v>112</v>
      </c>
      <c r="C65" s="376"/>
      <c r="D65" s="386">
        <v>0</v>
      </c>
      <c r="E65" s="115"/>
      <c r="F65" s="374">
        <f t="shared" si="5"/>
        <v>0</v>
      </c>
      <c r="G65" s="313"/>
      <c r="H65" s="164"/>
    </row>
    <row r="66" spans="1:8">
      <c r="A66" s="382"/>
      <c r="B66" s="189" t="s">
        <v>113</v>
      </c>
      <c r="C66" s="376"/>
      <c r="D66" s="386">
        <v>0</v>
      </c>
      <c r="E66" s="115"/>
      <c r="F66" s="374">
        <f t="shared" si="5"/>
        <v>0</v>
      </c>
      <c r="G66" s="313"/>
      <c r="H66" s="164"/>
    </row>
    <row r="67" spans="1:8">
      <c r="A67" s="382"/>
      <c r="B67" s="189" t="s">
        <v>114</v>
      </c>
      <c r="C67" s="376"/>
      <c r="D67" s="386">
        <v>0</v>
      </c>
      <c r="E67" s="115"/>
      <c r="F67" s="374">
        <f t="shared" si="5"/>
        <v>0</v>
      </c>
      <c r="G67" s="313"/>
      <c r="H67" s="164"/>
    </row>
    <row r="68" spans="1:8">
      <c r="A68" s="382"/>
      <c r="B68" s="189" t="s">
        <v>115</v>
      </c>
      <c r="C68" s="376"/>
      <c r="D68" s="386">
        <v>0</v>
      </c>
      <c r="E68" s="115"/>
      <c r="F68" s="374">
        <f t="shared" si="5"/>
        <v>0</v>
      </c>
      <c r="G68" s="313"/>
      <c r="H68" s="164"/>
    </row>
    <row r="69" spans="1:8">
      <c r="A69" s="382"/>
      <c r="B69" s="189" t="s">
        <v>116</v>
      </c>
      <c r="C69" s="376"/>
      <c r="D69" s="386">
        <v>0</v>
      </c>
      <c r="E69" s="115"/>
      <c r="F69" s="374">
        <f t="shared" si="5"/>
        <v>0</v>
      </c>
      <c r="G69" s="313"/>
      <c r="H69" s="164"/>
    </row>
    <row r="70" spans="1:8">
      <c r="A70" s="382"/>
      <c r="B70" s="189" t="s">
        <v>117</v>
      </c>
      <c r="C70" s="376"/>
      <c r="D70" s="386">
        <v>0</v>
      </c>
      <c r="E70" s="115"/>
      <c r="F70" s="374">
        <f t="shared" si="5"/>
        <v>0</v>
      </c>
      <c r="G70" s="313"/>
      <c r="H70" s="164"/>
    </row>
    <row r="71" spans="1:8">
      <c r="A71" s="382"/>
      <c r="B71" s="189" t="s">
        <v>118</v>
      </c>
      <c r="C71" s="376"/>
      <c r="D71" s="386">
        <v>0</v>
      </c>
      <c r="E71" s="115"/>
      <c r="F71" s="374">
        <f t="shared" si="5"/>
        <v>0</v>
      </c>
      <c r="G71" s="313"/>
      <c r="H71" s="164"/>
    </row>
    <row r="72" spans="1:8">
      <c r="A72" s="382"/>
      <c r="B72" s="189" t="s">
        <v>119</v>
      </c>
      <c r="C72" s="376"/>
      <c r="D72" s="386">
        <v>0</v>
      </c>
      <c r="E72" s="115"/>
      <c r="F72" s="374">
        <f t="shared" si="5"/>
        <v>0</v>
      </c>
      <c r="G72" s="313"/>
      <c r="H72" s="164"/>
    </row>
    <row r="73" spans="1:8">
      <c r="A73" s="383"/>
      <c r="B73" s="184" t="s">
        <v>120</v>
      </c>
      <c r="C73" s="378"/>
      <c r="D73" s="368">
        <v>0</v>
      </c>
      <c r="E73" s="115"/>
      <c r="F73" s="374">
        <f t="shared" si="5"/>
        <v>0</v>
      </c>
      <c r="G73" s="313"/>
      <c r="H73" s="164"/>
    </row>
    <row r="74" spans="1:8">
      <c r="A74" s="858" t="s">
        <v>121</v>
      </c>
      <c r="B74" s="859"/>
      <c r="C74" s="379">
        <v>0</v>
      </c>
      <c r="D74" s="380"/>
      <c r="E74" s="370"/>
      <c r="F74" s="371"/>
      <c r="G74" s="313"/>
      <c r="H74" s="164"/>
    </row>
    <row r="75" spans="1:8">
      <c r="A75" s="381"/>
      <c r="B75" s="184" t="s">
        <v>122</v>
      </c>
      <c r="C75" s="373"/>
      <c r="D75" s="368">
        <v>1</v>
      </c>
      <c r="E75" s="115"/>
      <c r="F75" s="374">
        <f>E75*D75*$C$74</f>
        <v>0</v>
      </c>
      <c r="G75" s="313"/>
      <c r="H75" s="164"/>
    </row>
    <row r="76" spans="1:8">
      <c r="A76" s="383"/>
      <c r="B76" s="184" t="s">
        <v>123</v>
      </c>
      <c r="C76" s="378"/>
      <c r="D76" s="368">
        <v>0</v>
      </c>
      <c r="E76" s="115"/>
      <c r="F76" s="374">
        <f>E76*D76*$C$74</f>
        <v>0</v>
      </c>
      <c r="G76" s="313"/>
      <c r="H76" s="173"/>
    </row>
    <row r="77" spans="1:8" s="165" customFormat="1" ht="24.95" customHeight="1" thickBot="1">
      <c r="A77" s="860" t="s">
        <v>26</v>
      </c>
      <c r="B77" s="861"/>
      <c r="C77" s="314">
        <f>SUM(C44:C76)</f>
        <v>1.05</v>
      </c>
      <c r="D77" s="862" t="s">
        <v>127</v>
      </c>
      <c r="E77" s="863"/>
      <c r="F77" s="315">
        <f>IF((SUM(F45:F76))&lt;=5,ROUND(SUM(F45:F76)*335/5,0),335)</f>
        <v>0</v>
      </c>
      <c r="G77" s="317" t="str">
        <f>IF(F77&lt;295*0.25,"sehr geringer Erfüllungsgrad", IF(F77&lt;295*0.45,"geringer Erfüllungsgrad",IF(F77&lt;295*0.65,"mittlerer Erfüllungsgrad", IF(F77&lt;295*0.85,"hoher Erfüllungsgrad", IF(F77&gt;=295*0.85,"sehr hoher Erfüllungsgrad",)))))</f>
        <v>sehr geringer Erfüllungsgrad</v>
      </c>
      <c r="H77" s="316"/>
    </row>
    <row r="78" spans="1:8">
      <c r="A78" s="171"/>
      <c r="D78" s="163"/>
      <c r="E78" s="161"/>
      <c r="F78" s="161"/>
      <c r="H78" s="164"/>
    </row>
    <row r="79" spans="1:8">
      <c r="A79" s="171"/>
      <c r="H79" s="164"/>
    </row>
    <row r="80" spans="1:8">
      <c r="A80" s="171"/>
      <c r="H80" s="164"/>
    </row>
    <row r="81" spans="1:8" ht="15.75" thickBot="1">
      <c r="A81" s="171"/>
      <c r="D81" s="174"/>
      <c r="H81" s="164"/>
    </row>
    <row r="82" spans="1:8" ht="43.5">
      <c r="A82" s="864" t="s">
        <v>385</v>
      </c>
      <c r="B82" s="865"/>
      <c r="C82" s="866"/>
      <c r="D82" s="365"/>
      <c r="E82" s="366" t="s">
        <v>90</v>
      </c>
      <c r="F82" s="367"/>
      <c r="G82" s="179" t="s">
        <v>91</v>
      </c>
      <c r="H82" s="164"/>
    </row>
    <row r="83" spans="1:8">
      <c r="A83" s="858" t="s">
        <v>92</v>
      </c>
      <c r="B83" s="859"/>
      <c r="C83" s="368">
        <v>1.05</v>
      </c>
      <c r="D83" s="369"/>
      <c r="E83" s="370"/>
      <c r="F83" s="371"/>
      <c r="G83" s="313"/>
      <c r="H83" s="164"/>
    </row>
    <row r="84" spans="1:8">
      <c r="A84" s="372"/>
      <c r="B84" s="166" t="s">
        <v>313</v>
      </c>
      <c r="C84" s="373"/>
      <c r="D84" s="368">
        <v>1</v>
      </c>
      <c r="E84" s="115"/>
      <c r="F84" s="374">
        <f>E84*D84*$C$83</f>
        <v>0</v>
      </c>
      <c r="G84" s="312"/>
      <c r="H84" s="164"/>
    </row>
    <row r="85" spans="1:8">
      <c r="A85" s="375"/>
      <c r="B85" s="166" t="s">
        <v>93</v>
      </c>
      <c r="C85" s="376"/>
      <c r="D85" s="368">
        <v>0</v>
      </c>
      <c r="E85" s="115"/>
      <c r="F85" s="374">
        <f t="shared" ref="F85:F87" si="6">E85*D85*$C$83</f>
        <v>0</v>
      </c>
      <c r="G85" s="312"/>
      <c r="H85" s="164"/>
    </row>
    <row r="86" spans="1:8">
      <c r="A86" s="375"/>
      <c r="B86" s="166" t="s">
        <v>94</v>
      </c>
      <c r="C86" s="376"/>
      <c r="D86" s="368">
        <v>0</v>
      </c>
      <c r="E86" s="115"/>
      <c r="F86" s="374">
        <f t="shared" si="6"/>
        <v>0</v>
      </c>
      <c r="G86" s="312"/>
      <c r="H86" s="164"/>
    </row>
    <row r="87" spans="1:8">
      <c r="A87" s="377"/>
      <c r="B87" s="166" t="s">
        <v>95</v>
      </c>
      <c r="C87" s="378"/>
      <c r="D87" s="368">
        <v>0</v>
      </c>
      <c r="E87" s="115"/>
      <c r="F87" s="374">
        <f t="shared" si="6"/>
        <v>0</v>
      </c>
      <c r="G87" s="312"/>
      <c r="H87" s="164"/>
    </row>
    <row r="88" spans="1:8">
      <c r="A88" s="858" t="s">
        <v>96</v>
      </c>
      <c r="B88" s="859"/>
      <c r="C88" s="379">
        <v>0</v>
      </c>
      <c r="D88" s="380"/>
      <c r="E88" s="370"/>
      <c r="F88" s="371"/>
      <c r="G88" s="312"/>
      <c r="H88" s="164"/>
    </row>
    <row r="89" spans="1:8">
      <c r="A89" s="381"/>
      <c r="B89" s="184" t="s">
        <v>97</v>
      </c>
      <c r="C89" s="373"/>
      <c r="D89" s="368">
        <v>1</v>
      </c>
      <c r="E89" s="115"/>
      <c r="F89" s="374">
        <f>E89*D89*$C$88</f>
        <v>0</v>
      </c>
      <c r="G89" s="312"/>
      <c r="H89" s="164"/>
    </row>
    <row r="90" spans="1:8">
      <c r="A90" s="382"/>
      <c r="B90" s="184" t="s">
        <v>98</v>
      </c>
      <c r="C90" s="376"/>
      <c r="D90" s="368">
        <v>0</v>
      </c>
      <c r="E90" s="115"/>
      <c r="F90" s="374">
        <f t="shared" ref="F90:F93" si="7">E90*D90*$C$88</f>
        <v>0</v>
      </c>
      <c r="G90" s="312"/>
      <c r="H90" s="164"/>
    </row>
    <row r="91" spans="1:8">
      <c r="A91" s="382"/>
      <c r="B91" s="184" t="s">
        <v>99</v>
      </c>
      <c r="C91" s="376"/>
      <c r="D91" s="368">
        <v>0</v>
      </c>
      <c r="E91" s="115"/>
      <c r="F91" s="374">
        <f t="shared" si="7"/>
        <v>0</v>
      </c>
      <c r="G91" s="312"/>
      <c r="H91" s="164"/>
    </row>
    <row r="92" spans="1:8">
      <c r="A92" s="382"/>
      <c r="B92" s="184" t="s">
        <v>100</v>
      </c>
      <c r="C92" s="376"/>
      <c r="D92" s="368">
        <v>0</v>
      </c>
      <c r="E92" s="115"/>
      <c r="F92" s="374">
        <f t="shared" si="7"/>
        <v>0</v>
      </c>
      <c r="G92" s="312"/>
      <c r="H92" s="164"/>
    </row>
    <row r="93" spans="1:8">
      <c r="A93" s="383"/>
      <c r="B93" s="184" t="s">
        <v>101</v>
      </c>
      <c r="C93" s="378"/>
      <c r="D93" s="368">
        <v>0</v>
      </c>
      <c r="E93" s="115"/>
      <c r="F93" s="374">
        <f t="shared" si="7"/>
        <v>0</v>
      </c>
      <c r="G93" s="313"/>
      <c r="H93" s="164"/>
    </row>
    <row r="94" spans="1:8">
      <c r="A94" s="858" t="s">
        <v>102</v>
      </c>
      <c r="B94" s="859"/>
      <c r="C94" s="384">
        <v>0</v>
      </c>
      <c r="D94" s="385"/>
      <c r="E94" s="370"/>
      <c r="F94" s="371"/>
      <c r="G94" s="313"/>
      <c r="H94" s="164"/>
    </row>
    <row r="95" spans="1:8">
      <c r="A95" s="381"/>
      <c r="B95" s="184" t="s">
        <v>103</v>
      </c>
      <c r="C95" s="373"/>
      <c r="D95" s="368">
        <v>1</v>
      </c>
      <c r="E95" s="115"/>
      <c r="F95" s="374">
        <f>E95*D95*$C$94</f>
        <v>0</v>
      </c>
      <c r="G95" s="313"/>
      <c r="H95" s="164"/>
    </row>
    <row r="96" spans="1:8">
      <c r="A96" s="382"/>
      <c r="B96" s="184" t="s">
        <v>104</v>
      </c>
      <c r="C96" s="376"/>
      <c r="D96" s="368">
        <v>0</v>
      </c>
      <c r="E96" s="115"/>
      <c r="F96" s="374">
        <f t="shared" ref="F96:F112" si="8">E96*D96*$C$94</f>
        <v>0</v>
      </c>
      <c r="G96" s="313"/>
      <c r="H96" s="164"/>
    </row>
    <row r="97" spans="1:8">
      <c r="A97" s="382"/>
      <c r="B97" s="166" t="s">
        <v>105</v>
      </c>
      <c r="C97" s="376"/>
      <c r="D97" s="386">
        <v>0</v>
      </c>
      <c r="E97" s="115"/>
      <c r="F97" s="374">
        <f t="shared" si="8"/>
        <v>0</v>
      </c>
      <c r="G97" s="313"/>
      <c r="H97" s="164"/>
    </row>
    <row r="98" spans="1:8">
      <c r="A98" s="382"/>
      <c r="B98" s="189" t="s">
        <v>106</v>
      </c>
      <c r="C98" s="376"/>
      <c r="D98" s="386">
        <v>0</v>
      </c>
      <c r="E98" s="115"/>
      <c r="F98" s="374">
        <f t="shared" si="8"/>
        <v>0</v>
      </c>
      <c r="G98" s="313"/>
      <c r="H98" s="164"/>
    </row>
    <row r="99" spans="1:8">
      <c r="A99" s="382"/>
      <c r="B99" s="189" t="s">
        <v>107</v>
      </c>
      <c r="C99" s="376"/>
      <c r="D99" s="386">
        <v>0</v>
      </c>
      <c r="E99" s="115"/>
      <c r="F99" s="374">
        <f t="shared" si="8"/>
        <v>0</v>
      </c>
      <c r="G99" s="313"/>
      <c r="H99" s="164"/>
    </row>
    <row r="100" spans="1:8">
      <c r="A100" s="382"/>
      <c r="B100" s="189" t="s">
        <v>108</v>
      </c>
      <c r="C100" s="376"/>
      <c r="D100" s="386">
        <v>0</v>
      </c>
      <c r="E100" s="115"/>
      <c r="F100" s="374">
        <f t="shared" si="8"/>
        <v>0</v>
      </c>
      <c r="G100" s="313"/>
      <c r="H100" s="164"/>
    </row>
    <row r="101" spans="1:8">
      <c r="A101" s="382"/>
      <c r="B101" s="189" t="s">
        <v>109</v>
      </c>
      <c r="C101" s="376"/>
      <c r="D101" s="386">
        <v>0</v>
      </c>
      <c r="E101" s="115"/>
      <c r="F101" s="374">
        <f t="shared" si="8"/>
        <v>0</v>
      </c>
      <c r="G101" s="313"/>
      <c r="H101" s="164"/>
    </row>
    <row r="102" spans="1:8">
      <c r="A102" s="382"/>
      <c r="B102" s="189" t="s">
        <v>110</v>
      </c>
      <c r="C102" s="376"/>
      <c r="D102" s="386">
        <v>0</v>
      </c>
      <c r="E102" s="115"/>
      <c r="F102" s="374">
        <f t="shared" si="8"/>
        <v>0</v>
      </c>
      <c r="G102" s="313"/>
      <c r="H102" s="164"/>
    </row>
    <row r="103" spans="1:8">
      <c r="A103" s="382"/>
      <c r="B103" s="189" t="s">
        <v>111</v>
      </c>
      <c r="C103" s="376"/>
      <c r="D103" s="386">
        <v>0</v>
      </c>
      <c r="E103" s="115"/>
      <c r="F103" s="374">
        <f t="shared" si="8"/>
        <v>0</v>
      </c>
      <c r="G103" s="313"/>
      <c r="H103" s="164"/>
    </row>
    <row r="104" spans="1:8">
      <c r="A104" s="382"/>
      <c r="B104" s="189" t="s">
        <v>112</v>
      </c>
      <c r="C104" s="376"/>
      <c r="D104" s="386">
        <v>0</v>
      </c>
      <c r="E104" s="115"/>
      <c r="F104" s="374">
        <f t="shared" si="8"/>
        <v>0</v>
      </c>
      <c r="G104" s="313"/>
      <c r="H104" s="164"/>
    </row>
    <row r="105" spans="1:8">
      <c r="A105" s="382"/>
      <c r="B105" s="189" t="s">
        <v>113</v>
      </c>
      <c r="C105" s="376"/>
      <c r="D105" s="386">
        <v>0</v>
      </c>
      <c r="E105" s="115"/>
      <c r="F105" s="374">
        <f t="shared" si="8"/>
        <v>0</v>
      </c>
      <c r="G105" s="313"/>
      <c r="H105" s="164"/>
    </row>
    <row r="106" spans="1:8">
      <c r="A106" s="382"/>
      <c r="B106" s="189" t="s">
        <v>114</v>
      </c>
      <c r="C106" s="376"/>
      <c r="D106" s="386">
        <v>0</v>
      </c>
      <c r="E106" s="115"/>
      <c r="F106" s="374">
        <f t="shared" si="8"/>
        <v>0</v>
      </c>
      <c r="G106" s="313"/>
      <c r="H106" s="164"/>
    </row>
    <row r="107" spans="1:8">
      <c r="A107" s="382"/>
      <c r="B107" s="189" t="s">
        <v>115</v>
      </c>
      <c r="C107" s="376"/>
      <c r="D107" s="386">
        <v>0</v>
      </c>
      <c r="E107" s="115"/>
      <c r="F107" s="374">
        <f t="shared" si="8"/>
        <v>0</v>
      </c>
      <c r="G107" s="313"/>
      <c r="H107" s="164"/>
    </row>
    <row r="108" spans="1:8">
      <c r="A108" s="382"/>
      <c r="B108" s="189" t="s">
        <v>116</v>
      </c>
      <c r="C108" s="376"/>
      <c r="D108" s="386">
        <v>0</v>
      </c>
      <c r="E108" s="115"/>
      <c r="F108" s="374">
        <f t="shared" si="8"/>
        <v>0</v>
      </c>
      <c r="G108" s="313"/>
      <c r="H108" s="164"/>
    </row>
    <row r="109" spans="1:8">
      <c r="A109" s="382"/>
      <c r="B109" s="189" t="s">
        <v>117</v>
      </c>
      <c r="C109" s="376"/>
      <c r="D109" s="386">
        <v>0</v>
      </c>
      <c r="E109" s="115"/>
      <c r="F109" s="374">
        <f t="shared" si="8"/>
        <v>0</v>
      </c>
      <c r="G109" s="313"/>
      <c r="H109" s="164"/>
    </row>
    <row r="110" spans="1:8">
      <c r="A110" s="382"/>
      <c r="B110" s="189" t="s">
        <v>118</v>
      </c>
      <c r="C110" s="376"/>
      <c r="D110" s="386">
        <v>0</v>
      </c>
      <c r="E110" s="115"/>
      <c r="F110" s="374">
        <f t="shared" si="8"/>
        <v>0</v>
      </c>
      <c r="G110" s="313"/>
      <c r="H110" s="164"/>
    </row>
    <row r="111" spans="1:8">
      <c r="A111" s="382"/>
      <c r="B111" s="189" t="s">
        <v>119</v>
      </c>
      <c r="C111" s="376"/>
      <c r="D111" s="386">
        <v>0</v>
      </c>
      <c r="E111" s="115"/>
      <c r="F111" s="374">
        <f t="shared" si="8"/>
        <v>0</v>
      </c>
      <c r="G111" s="313"/>
      <c r="H111" s="164"/>
    </row>
    <row r="112" spans="1:8">
      <c r="A112" s="383"/>
      <c r="B112" s="184" t="s">
        <v>120</v>
      </c>
      <c r="C112" s="378"/>
      <c r="D112" s="368">
        <v>0</v>
      </c>
      <c r="E112" s="115"/>
      <c r="F112" s="374">
        <f t="shared" si="8"/>
        <v>0</v>
      </c>
      <c r="G112" s="313"/>
      <c r="H112" s="164"/>
    </row>
    <row r="113" spans="1:8">
      <c r="A113" s="858" t="s">
        <v>121</v>
      </c>
      <c r="B113" s="859"/>
      <c r="C113" s="379">
        <v>0</v>
      </c>
      <c r="D113" s="380"/>
      <c r="E113" s="370"/>
      <c r="F113" s="371"/>
      <c r="G113" s="313"/>
      <c r="H113" s="164"/>
    </row>
    <row r="114" spans="1:8">
      <c r="A114" s="381"/>
      <c r="B114" s="184" t="s">
        <v>122</v>
      </c>
      <c r="C114" s="373"/>
      <c r="D114" s="368">
        <v>1</v>
      </c>
      <c r="E114" s="115"/>
      <c r="F114" s="374">
        <f>E114*D114*$C$113</f>
        <v>0</v>
      </c>
      <c r="G114" s="313"/>
      <c r="H114" s="164"/>
    </row>
    <row r="115" spans="1:8">
      <c r="A115" s="383"/>
      <c r="B115" s="184" t="s">
        <v>123</v>
      </c>
      <c r="C115" s="378"/>
      <c r="D115" s="368">
        <v>0</v>
      </c>
      <c r="E115" s="115"/>
      <c r="F115" s="374">
        <f>E115*D115*$C$113</f>
        <v>0</v>
      </c>
      <c r="G115" s="313"/>
      <c r="H115" s="164"/>
    </row>
    <row r="116" spans="1:8" ht="24.95" customHeight="1" thickBot="1">
      <c r="A116" s="856" t="s">
        <v>26</v>
      </c>
      <c r="B116" s="857"/>
      <c r="C116" s="314">
        <f>SUM(C83:C115)</f>
        <v>1.05</v>
      </c>
      <c r="D116" s="862" t="s">
        <v>127</v>
      </c>
      <c r="E116" s="863"/>
      <c r="F116" s="315">
        <f>IF((SUM(F84:F115))&lt;=5,ROUND(SUM(F84:F115)*200/5,0),200)</f>
        <v>0</v>
      </c>
      <c r="G116" s="317" t="str">
        <f>IF(F116&lt;160*0.25,"sehr geringer Erfüllungsgrad", IF(F116&lt;160*0.45,"geringer Erfüllungsgrad",IF(F116&lt;160*0.65,"mittlerer Erfüllungsgrad", IF(F116&lt;160*0.85,"hoher Erfüllungsgrad", IF(F116&gt;=160*0.85,"sehr hoher Erfüllungsgrad",)))))</f>
        <v>sehr geringer Erfüllungsgrad</v>
      </c>
      <c r="H116" s="173"/>
    </row>
    <row r="117" spans="1:8">
      <c r="A117" s="171"/>
      <c r="H117" s="164"/>
    </row>
    <row r="118" spans="1:8">
      <c r="A118" s="171"/>
      <c r="H118" s="164"/>
    </row>
    <row r="119" spans="1:8">
      <c r="A119" s="171"/>
      <c r="H119" s="164"/>
    </row>
    <row r="120" spans="1:8" ht="15.75" thickBot="1">
      <c r="A120" s="171"/>
      <c r="H120" s="164"/>
    </row>
    <row r="121" spans="1:8" ht="43.5">
      <c r="A121" s="864" t="s">
        <v>125</v>
      </c>
      <c r="B121" s="865"/>
      <c r="C121" s="866"/>
      <c r="D121" s="365"/>
      <c r="E121" s="366" t="s">
        <v>90</v>
      </c>
      <c r="F121" s="367"/>
      <c r="G121" s="179" t="s">
        <v>91</v>
      </c>
      <c r="H121" s="164"/>
    </row>
    <row r="122" spans="1:8">
      <c r="A122" s="858" t="s">
        <v>92</v>
      </c>
      <c r="B122" s="859"/>
      <c r="C122" s="368">
        <v>1.05</v>
      </c>
      <c r="D122" s="369"/>
      <c r="E122" s="370"/>
      <c r="F122" s="371"/>
      <c r="G122" s="313"/>
      <c r="H122" s="164"/>
    </row>
    <row r="123" spans="1:8">
      <c r="A123" s="372"/>
      <c r="B123" s="166" t="s">
        <v>313</v>
      </c>
      <c r="C123" s="373"/>
      <c r="D123" s="368">
        <v>1</v>
      </c>
      <c r="E123" s="115"/>
      <c r="F123" s="374">
        <f>E123*D123*$C$122</f>
        <v>0</v>
      </c>
      <c r="G123" s="312"/>
      <c r="H123" s="164"/>
    </row>
    <row r="124" spans="1:8">
      <c r="A124" s="375"/>
      <c r="B124" s="166" t="s">
        <v>93</v>
      </c>
      <c r="C124" s="376"/>
      <c r="D124" s="368">
        <v>0</v>
      </c>
      <c r="E124" s="115"/>
      <c r="F124" s="374">
        <f t="shared" ref="F124:F126" si="9">E124*D124*$C$122</f>
        <v>0</v>
      </c>
      <c r="G124" s="312"/>
      <c r="H124" s="164"/>
    </row>
    <row r="125" spans="1:8">
      <c r="A125" s="375"/>
      <c r="B125" s="166" t="s">
        <v>94</v>
      </c>
      <c r="C125" s="376"/>
      <c r="D125" s="368">
        <v>0</v>
      </c>
      <c r="E125" s="115"/>
      <c r="F125" s="374">
        <f t="shared" si="9"/>
        <v>0</v>
      </c>
      <c r="G125" s="312"/>
      <c r="H125" s="164"/>
    </row>
    <row r="126" spans="1:8">
      <c r="A126" s="377"/>
      <c r="B126" s="166" t="s">
        <v>95</v>
      </c>
      <c r="C126" s="378"/>
      <c r="D126" s="368">
        <v>0</v>
      </c>
      <c r="E126" s="115"/>
      <c r="F126" s="374">
        <f t="shared" si="9"/>
        <v>0</v>
      </c>
      <c r="G126" s="312"/>
      <c r="H126" s="164"/>
    </row>
    <row r="127" spans="1:8">
      <c r="A127" s="858" t="s">
        <v>96</v>
      </c>
      <c r="B127" s="859"/>
      <c r="C127" s="379">
        <v>0</v>
      </c>
      <c r="D127" s="380"/>
      <c r="E127" s="370"/>
      <c r="F127" s="371"/>
      <c r="G127" s="312"/>
      <c r="H127" s="164"/>
    </row>
    <row r="128" spans="1:8">
      <c r="A128" s="381"/>
      <c r="B128" s="184" t="s">
        <v>97</v>
      </c>
      <c r="C128" s="373"/>
      <c r="D128" s="368">
        <v>1</v>
      </c>
      <c r="E128" s="115"/>
      <c r="F128" s="374">
        <f>E128*D128*$C$127</f>
        <v>0</v>
      </c>
      <c r="G128" s="312"/>
      <c r="H128" s="164"/>
    </row>
    <row r="129" spans="1:8">
      <c r="A129" s="382"/>
      <c r="B129" s="184" t="s">
        <v>98</v>
      </c>
      <c r="C129" s="376"/>
      <c r="D129" s="368">
        <v>0</v>
      </c>
      <c r="E129" s="115"/>
      <c r="F129" s="374">
        <f t="shared" ref="F129:F132" si="10">E129*D129*$C$127</f>
        <v>0</v>
      </c>
      <c r="G129" s="312"/>
      <c r="H129" s="164"/>
    </row>
    <row r="130" spans="1:8">
      <c r="A130" s="382"/>
      <c r="B130" s="184" t="s">
        <v>99</v>
      </c>
      <c r="C130" s="376"/>
      <c r="D130" s="368">
        <v>0</v>
      </c>
      <c r="E130" s="115"/>
      <c r="F130" s="374">
        <f t="shared" si="10"/>
        <v>0</v>
      </c>
      <c r="G130" s="312"/>
      <c r="H130" s="164"/>
    </row>
    <row r="131" spans="1:8">
      <c r="A131" s="382"/>
      <c r="B131" s="184" t="s">
        <v>100</v>
      </c>
      <c r="C131" s="376"/>
      <c r="D131" s="368">
        <v>0</v>
      </c>
      <c r="E131" s="115"/>
      <c r="F131" s="374">
        <f t="shared" si="10"/>
        <v>0</v>
      </c>
      <c r="G131" s="312"/>
      <c r="H131" s="164"/>
    </row>
    <row r="132" spans="1:8">
      <c r="A132" s="383"/>
      <c r="B132" s="184" t="s">
        <v>101</v>
      </c>
      <c r="C132" s="378"/>
      <c r="D132" s="368">
        <v>0</v>
      </c>
      <c r="E132" s="115"/>
      <c r="F132" s="374">
        <f t="shared" si="10"/>
        <v>0</v>
      </c>
      <c r="G132" s="313"/>
      <c r="H132" s="164"/>
    </row>
    <row r="133" spans="1:8">
      <c r="A133" s="858" t="s">
        <v>102</v>
      </c>
      <c r="B133" s="859"/>
      <c r="C133" s="384">
        <v>0</v>
      </c>
      <c r="D133" s="385"/>
      <c r="E133" s="370"/>
      <c r="F133" s="371"/>
      <c r="G133" s="313"/>
      <c r="H133" s="164"/>
    </row>
    <row r="134" spans="1:8">
      <c r="A134" s="381"/>
      <c r="B134" s="184" t="s">
        <v>103</v>
      </c>
      <c r="C134" s="373"/>
      <c r="D134" s="368">
        <v>1</v>
      </c>
      <c r="E134" s="115"/>
      <c r="F134" s="374">
        <f>E134*D134*$C$133</f>
        <v>0</v>
      </c>
      <c r="G134" s="313"/>
      <c r="H134" s="164"/>
    </row>
    <row r="135" spans="1:8">
      <c r="A135" s="382"/>
      <c r="B135" s="184" t="s">
        <v>104</v>
      </c>
      <c r="C135" s="376"/>
      <c r="D135" s="368">
        <v>0</v>
      </c>
      <c r="E135" s="115"/>
      <c r="F135" s="374">
        <f t="shared" ref="F135:F151" si="11">E135*D135*$C$133</f>
        <v>0</v>
      </c>
      <c r="G135" s="313"/>
      <c r="H135" s="164"/>
    </row>
    <row r="136" spans="1:8">
      <c r="A136" s="382"/>
      <c r="B136" s="166" t="s">
        <v>105</v>
      </c>
      <c r="C136" s="376"/>
      <c r="D136" s="386">
        <v>0</v>
      </c>
      <c r="E136" s="115"/>
      <c r="F136" s="374">
        <f t="shared" si="11"/>
        <v>0</v>
      </c>
      <c r="G136" s="313"/>
      <c r="H136" s="164"/>
    </row>
    <row r="137" spans="1:8">
      <c r="A137" s="382"/>
      <c r="B137" s="189" t="s">
        <v>106</v>
      </c>
      <c r="C137" s="376"/>
      <c r="D137" s="386">
        <v>0</v>
      </c>
      <c r="E137" s="115"/>
      <c r="F137" s="374">
        <f t="shared" si="11"/>
        <v>0</v>
      </c>
      <c r="G137" s="313"/>
      <c r="H137" s="164"/>
    </row>
    <row r="138" spans="1:8">
      <c r="A138" s="382"/>
      <c r="B138" s="189" t="s">
        <v>107</v>
      </c>
      <c r="C138" s="376"/>
      <c r="D138" s="386">
        <v>0</v>
      </c>
      <c r="E138" s="115"/>
      <c r="F138" s="374">
        <f t="shared" si="11"/>
        <v>0</v>
      </c>
      <c r="G138" s="313"/>
      <c r="H138" s="164"/>
    </row>
    <row r="139" spans="1:8">
      <c r="A139" s="382"/>
      <c r="B139" s="189" t="s">
        <v>108</v>
      </c>
      <c r="C139" s="376"/>
      <c r="D139" s="386">
        <v>0</v>
      </c>
      <c r="E139" s="115"/>
      <c r="F139" s="374">
        <f t="shared" si="11"/>
        <v>0</v>
      </c>
      <c r="G139" s="313"/>
      <c r="H139" s="164"/>
    </row>
    <row r="140" spans="1:8">
      <c r="A140" s="382"/>
      <c r="B140" s="189" t="s">
        <v>109</v>
      </c>
      <c r="C140" s="376"/>
      <c r="D140" s="386">
        <v>0</v>
      </c>
      <c r="E140" s="115"/>
      <c r="F140" s="374">
        <f t="shared" si="11"/>
        <v>0</v>
      </c>
      <c r="G140" s="313"/>
      <c r="H140" s="164"/>
    </row>
    <row r="141" spans="1:8">
      <c r="A141" s="382"/>
      <c r="B141" s="189" t="s">
        <v>110</v>
      </c>
      <c r="C141" s="376"/>
      <c r="D141" s="386">
        <v>0</v>
      </c>
      <c r="E141" s="115"/>
      <c r="F141" s="374">
        <f t="shared" si="11"/>
        <v>0</v>
      </c>
      <c r="G141" s="313"/>
      <c r="H141" s="164"/>
    </row>
    <row r="142" spans="1:8">
      <c r="A142" s="382"/>
      <c r="B142" s="189" t="s">
        <v>111</v>
      </c>
      <c r="C142" s="376"/>
      <c r="D142" s="386">
        <v>0</v>
      </c>
      <c r="E142" s="115"/>
      <c r="F142" s="374">
        <f t="shared" si="11"/>
        <v>0</v>
      </c>
      <c r="G142" s="313"/>
      <c r="H142" s="164"/>
    </row>
    <row r="143" spans="1:8">
      <c r="A143" s="382"/>
      <c r="B143" s="189" t="s">
        <v>112</v>
      </c>
      <c r="C143" s="376"/>
      <c r="D143" s="386">
        <v>0</v>
      </c>
      <c r="E143" s="115"/>
      <c r="F143" s="374">
        <f t="shared" si="11"/>
        <v>0</v>
      </c>
      <c r="G143" s="313"/>
      <c r="H143" s="164"/>
    </row>
    <row r="144" spans="1:8">
      <c r="A144" s="382"/>
      <c r="B144" s="189" t="s">
        <v>113</v>
      </c>
      <c r="C144" s="376"/>
      <c r="D144" s="386">
        <v>0</v>
      </c>
      <c r="E144" s="115"/>
      <c r="F144" s="374">
        <f t="shared" si="11"/>
        <v>0</v>
      </c>
      <c r="G144" s="313"/>
      <c r="H144" s="164"/>
    </row>
    <row r="145" spans="1:8">
      <c r="A145" s="382"/>
      <c r="B145" s="189" t="s">
        <v>114</v>
      </c>
      <c r="C145" s="376"/>
      <c r="D145" s="386">
        <v>0</v>
      </c>
      <c r="E145" s="115"/>
      <c r="F145" s="374">
        <f t="shared" si="11"/>
        <v>0</v>
      </c>
      <c r="G145" s="313"/>
      <c r="H145" s="164"/>
    </row>
    <row r="146" spans="1:8">
      <c r="A146" s="382"/>
      <c r="B146" s="189" t="s">
        <v>115</v>
      </c>
      <c r="C146" s="376"/>
      <c r="D146" s="386">
        <v>0</v>
      </c>
      <c r="E146" s="115"/>
      <c r="F146" s="374">
        <f t="shared" si="11"/>
        <v>0</v>
      </c>
      <c r="G146" s="313"/>
      <c r="H146" s="164"/>
    </row>
    <row r="147" spans="1:8">
      <c r="A147" s="382"/>
      <c r="B147" s="189" t="s">
        <v>116</v>
      </c>
      <c r="C147" s="376"/>
      <c r="D147" s="386">
        <v>0</v>
      </c>
      <c r="E147" s="115"/>
      <c r="F147" s="374">
        <f t="shared" si="11"/>
        <v>0</v>
      </c>
      <c r="G147" s="313"/>
      <c r="H147" s="164"/>
    </row>
    <row r="148" spans="1:8">
      <c r="A148" s="382"/>
      <c r="B148" s="189" t="s">
        <v>117</v>
      </c>
      <c r="C148" s="376"/>
      <c r="D148" s="386">
        <v>0</v>
      </c>
      <c r="E148" s="115"/>
      <c r="F148" s="374">
        <f t="shared" si="11"/>
        <v>0</v>
      </c>
      <c r="G148" s="313"/>
      <c r="H148" s="164"/>
    </row>
    <row r="149" spans="1:8">
      <c r="A149" s="382"/>
      <c r="B149" s="189" t="s">
        <v>118</v>
      </c>
      <c r="C149" s="376"/>
      <c r="D149" s="386">
        <v>0</v>
      </c>
      <c r="E149" s="115"/>
      <c r="F149" s="374">
        <f t="shared" si="11"/>
        <v>0</v>
      </c>
      <c r="G149" s="313"/>
      <c r="H149" s="164"/>
    </row>
    <row r="150" spans="1:8">
      <c r="A150" s="382"/>
      <c r="B150" s="189" t="s">
        <v>119</v>
      </c>
      <c r="C150" s="376"/>
      <c r="D150" s="386">
        <v>0</v>
      </c>
      <c r="E150" s="115"/>
      <c r="F150" s="374">
        <f t="shared" si="11"/>
        <v>0</v>
      </c>
      <c r="G150" s="313"/>
      <c r="H150" s="164"/>
    </row>
    <row r="151" spans="1:8">
      <c r="A151" s="383"/>
      <c r="B151" s="184" t="s">
        <v>120</v>
      </c>
      <c r="C151" s="378"/>
      <c r="D151" s="368">
        <v>0</v>
      </c>
      <c r="E151" s="115"/>
      <c r="F151" s="374">
        <f t="shared" si="11"/>
        <v>0</v>
      </c>
      <c r="G151" s="313"/>
      <c r="H151" s="164"/>
    </row>
    <row r="152" spans="1:8">
      <c r="A152" s="858" t="s">
        <v>121</v>
      </c>
      <c r="B152" s="859"/>
      <c r="C152" s="379">
        <v>0</v>
      </c>
      <c r="D152" s="380"/>
      <c r="E152" s="370"/>
      <c r="F152" s="371"/>
      <c r="G152" s="313"/>
      <c r="H152" s="164"/>
    </row>
    <row r="153" spans="1:8">
      <c r="A153" s="381"/>
      <c r="B153" s="184" t="s">
        <v>122</v>
      </c>
      <c r="C153" s="373"/>
      <c r="D153" s="368">
        <v>1</v>
      </c>
      <c r="E153" s="115"/>
      <c r="F153" s="374">
        <f>E153*D153*$C$152</f>
        <v>0</v>
      </c>
      <c r="G153" s="313"/>
      <c r="H153" s="164"/>
    </row>
    <row r="154" spans="1:8">
      <c r="A154" s="383"/>
      <c r="B154" s="184" t="s">
        <v>123</v>
      </c>
      <c r="C154" s="378"/>
      <c r="D154" s="368">
        <v>0</v>
      </c>
      <c r="E154" s="115"/>
      <c r="F154" s="374">
        <f>E154*D154*$C$152</f>
        <v>0</v>
      </c>
      <c r="G154" s="313"/>
      <c r="H154" s="164"/>
    </row>
    <row r="155" spans="1:8" ht="24.95" customHeight="1" thickBot="1">
      <c r="A155" s="856" t="s">
        <v>26</v>
      </c>
      <c r="B155" s="857"/>
      <c r="C155" s="314">
        <f>SUM(C122:C154)</f>
        <v>1.05</v>
      </c>
      <c r="D155" s="862" t="s">
        <v>127</v>
      </c>
      <c r="E155" s="863"/>
      <c r="F155" s="315">
        <f>IF((SUM(F123:F154))&lt;=5,ROUND(SUM(F123:F154)*150/5,0),150)</f>
        <v>0</v>
      </c>
      <c r="G155" s="317" t="str">
        <f>IF(F155&lt;110*0.25,"sehr geringer Erfüllungsgrad", IF(F155&lt;110*0.45,"geringer Erfüllungsgrad",IF(F155&lt;110*0.65,"mittlerer Erfüllungsgrad", IF(F155&lt;110*0.85,"hoher Erfüllungsgrad", IF(F155&gt;=110*0.85,"sehr hoher Erfüllungsgrad",)))))</f>
        <v>sehr geringer Erfüllungsgrad</v>
      </c>
      <c r="H155" s="164"/>
    </row>
    <row r="156" spans="1:8" ht="15.75" thickBot="1">
      <c r="A156" s="186"/>
      <c r="B156" s="159"/>
      <c r="C156" s="174"/>
      <c r="D156" s="174"/>
      <c r="E156" s="175"/>
      <c r="F156" s="175"/>
      <c r="G156" s="177"/>
      <c r="H156" s="172"/>
    </row>
  </sheetData>
  <sheetProtection selectLockedCells="1"/>
  <mergeCells count="29">
    <mergeCell ref="A38:B38"/>
    <mergeCell ref="D38:E38"/>
    <mergeCell ref="A4:C4"/>
    <mergeCell ref="A5:B5"/>
    <mergeCell ref="A10:B10"/>
    <mergeCell ref="A16:B16"/>
    <mergeCell ref="A35:B35"/>
    <mergeCell ref="A1:C1"/>
    <mergeCell ref="D77:E77"/>
    <mergeCell ref="D116:E116"/>
    <mergeCell ref="D155:E155"/>
    <mergeCell ref="A43:C43"/>
    <mergeCell ref="A82:C82"/>
    <mergeCell ref="A121:C121"/>
    <mergeCell ref="A44:B44"/>
    <mergeCell ref="A49:B49"/>
    <mergeCell ref="A55:B55"/>
    <mergeCell ref="A74:B74"/>
    <mergeCell ref="A83:B83"/>
    <mergeCell ref="A88:B88"/>
    <mergeCell ref="A94:B94"/>
    <mergeCell ref="A113:B113"/>
    <mergeCell ref="A122:B122"/>
    <mergeCell ref="A155:B155"/>
    <mergeCell ref="A127:B127"/>
    <mergeCell ref="A133:B133"/>
    <mergeCell ref="A152:B152"/>
    <mergeCell ref="A77:B77"/>
    <mergeCell ref="A116:B11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0A64-D01F-4E9B-BADF-D64CC57AC330}">
  <sheetPr>
    <pageSetUpPr fitToPage="1"/>
  </sheetPr>
  <dimension ref="A1:I33"/>
  <sheetViews>
    <sheetView showGridLines="0" topLeftCell="A10" zoomScaleNormal="100" workbookViewId="0">
      <selection activeCell="K38" sqref="K38"/>
    </sheetView>
  </sheetViews>
  <sheetFormatPr baseColWidth="10" defaultColWidth="11.42578125" defaultRowHeight="14.25"/>
  <cols>
    <col min="1" max="1" width="55.85546875" style="597" customWidth="1"/>
    <col min="2" max="2" width="29.5703125" style="597" customWidth="1"/>
    <col min="3" max="3" width="13.85546875" style="597" customWidth="1"/>
    <col min="4" max="4" width="30.7109375" style="597" customWidth="1"/>
    <col min="5" max="5" width="12.140625" style="597" customWidth="1"/>
    <col min="6" max="6" width="32.5703125" style="597" customWidth="1"/>
    <col min="7" max="7" width="40.7109375" style="597" customWidth="1"/>
    <col min="8" max="8" width="37.28515625" style="597" customWidth="1"/>
    <col min="9" max="9" width="12.140625" style="597" customWidth="1"/>
    <col min="10" max="10" width="5.7109375" style="597" customWidth="1"/>
    <col min="11" max="11" width="30.7109375" style="597" customWidth="1"/>
    <col min="12" max="16384" width="11.42578125" style="597"/>
  </cols>
  <sheetData>
    <row r="1" spans="1:9" s="536" customFormat="1" ht="49.5" customHeight="1" thickBot="1">
      <c r="A1" s="870" t="s">
        <v>309</v>
      </c>
      <c r="B1" s="871"/>
      <c r="C1" s="871"/>
      <c r="D1" s="871"/>
      <c r="F1" s="872" t="s">
        <v>312</v>
      </c>
      <c r="G1" s="873"/>
      <c r="H1" s="874"/>
    </row>
    <row r="2" spans="1:9" s="536" customFormat="1" ht="7.5" customHeight="1" thickBot="1">
      <c r="A2" s="537"/>
      <c r="B2" s="538"/>
      <c r="C2" s="539"/>
      <c r="D2" s="540"/>
    </row>
    <row r="3" spans="1:9" s="536" customFormat="1" ht="24.95" customHeight="1">
      <c r="A3" s="541" t="s">
        <v>308</v>
      </c>
      <c r="B3" s="542" t="s">
        <v>61</v>
      </c>
      <c r="C3" s="543"/>
      <c r="D3" s="544" t="s">
        <v>73</v>
      </c>
      <c r="F3" s="875" t="s">
        <v>310</v>
      </c>
      <c r="G3" s="876"/>
      <c r="H3" s="877"/>
      <c r="I3" s="545" t="s">
        <v>73</v>
      </c>
    </row>
    <row r="4" spans="1:9" s="550" customFormat="1" ht="24.95" customHeight="1">
      <c r="A4" s="546" t="s">
        <v>286</v>
      </c>
      <c r="B4" s="547"/>
      <c r="C4" s="548" t="s">
        <v>287</v>
      </c>
      <c r="D4" s="549"/>
      <c r="F4" s="546" t="s">
        <v>286</v>
      </c>
      <c r="G4" s="551" t="str">
        <f t="shared" ref="G4:G9" si="0">IF(AND(ISNUMBER(B4)),B4,"")</f>
        <v/>
      </c>
      <c r="H4" s="548" t="s">
        <v>287</v>
      </c>
      <c r="I4" s="552"/>
    </row>
    <row r="5" spans="1:9" s="550" customFormat="1" ht="24.95" customHeight="1">
      <c r="A5" s="553" t="s">
        <v>288</v>
      </c>
      <c r="B5" s="547"/>
      <c r="C5" s="548" t="s">
        <v>83</v>
      </c>
      <c r="D5" s="554"/>
      <c r="F5" s="553" t="s">
        <v>288</v>
      </c>
      <c r="G5" s="551" t="str">
        <f t="shared" si="0"/>
        <v/>
      </c>
      <c r="H5" s="555" t="s">
        <v>83</v>
      </c>
      <c r="I5" s="552"/>
    </row>
    <row r="6" spans="1:9" s="550" customFormat="1" ht="24.95" customHeight="1">
      <c r="A6" s="553" t="s">
        <v>289</v>
      </c>
      <c r="B6" s="547"/>
      <c r="C6" s="548" t="s">
        <v>83</v>
      </c>
      <c r="D6" s="554"/>
      <c r="F6" s="553" t="s">
        <v>289</v>
      </c>
      <c r="G6" s="551" t="str">
        <f t="shared" si="0"/>
        <v/>
      </c>
      <c r="H6" s="555" t="s">
        <v>83</v>
      </c>
      <c r="I6" s="556"/>
    </row>
    <row r="7" spans="1:9" s="550" customFormat="1" ht="24.95" customHeight="1">
      <c r="A7" s="557" t="s">
        <v>290</v>
      </c>
      <c r="B7" s="547"/>
      <c r="C7" s="558" t="s">
        <v>83</v>
      </c>
      <c r="D7" s="559"/>
      <c r="F7" s="557" t="s">
        <v>290</v>
      </c>
      <c r="G7" s="551" t="str">
        <f t="shared" si="0"/>
        <v/>
      </c>
      <c r="H7" s="560" t="s">
        <v>83</v>
      </c>
      <c r="I7" s="561"/>
    </row>
    <row r="8" spans="1:9" s="550" customFormat="1" ht="24.95" customHeight="1">
      <c r="A8" s="557" t="s">
        <v>291</v>
      </c>
      <c r="B8" s="547"/>
      <c r="C8" s="558" t="s">
        <v>83</v>
      </c>
      <c r="D8" s="559"/>
      <c r="F8" s="557" t="s">
        <v>291</v>
      </c>
      <c r="G8" s="551" t="str">
        <f t="shared" si="0"/>
        <v/>
      </c>
      <c r="H8" s="560" t="s">
        <v>83</v>
      </c>
      <c r="I8" s="561"/>
    </row>
    <row r="9" spans="1:9" s="550" customFormat="1" ht="24.95" customHeight="1">
      <c r="A9" s="553" t="s">
        <v>292</v>
      </c>
      <c r="B9" s="547"/>
      <c r="C9" s="562" t="s">
        <v>271</v>
      </c>
      <c r="D9" s="554"/>
      <c r="F9" s="553" t="s">
        <v>292</v>
      </c>
      <c r="G9" s="551" t="str">
        <f t="shared" si="0"/>
        <v/>
      </c>
      <c r="H9" s="563" t="s">
        <v>272</v>
      </c>
      <c r="I9" s="552"/>
    </row>
    <row r="10" spans="1:9" s="550" customFormat="1" ht="24.95" customHeight="1" thickBot="1">
      <c r="A10" s="553"/>
      <c r="B10" s="547"/>
      <c r="C10" s="564"/>
      <c r="D10" s="554"/>
      <c r="F10" s="565"/>
      <c r="G10" s="566"/>
      <c r="H10" s="567"/>
      <c r="I10" s="568"/>
    </row>
    <row r="11" spans="1:9" s="550" customFormat="1" ht="12.75">
      <c r="A11" s="569"/>
      <c r="B11" s="570"/>
      <c r="C11" s="562"/>
      <c r="D11" s="571"/>
    </row>
    <row r="12" spans="1:9" s="550" customFormat="1" ht="12.75">
      <c r="A12" s="569"/>
      <c r="B12" s="570"/>
      <c r="C12" s="572"/>
      <c r="D12" s="573"/>
    </row>
    <row r="13" spans="1:9" s="536" customFormat="1" ht="14.25" customHeight="1" thickBot="1">
      <c r="A13" s="574"/>
      <c r="C13" s="575"/>
    </row>
    <row r="14" spans="1:9" s="536" customFormat="1" ht="24.75" customHeight="1">
      <c r="A14" s="576" t="s">
        <v>60</v>
      </c>
      <c r="B14" s="577" t="s">
        <v>6</v>
      </c>
      <c r="C14" s="578"/>
      <c r="F14" s="878" t="s">
        <v>311</v>
      </c>
      <c r="G14" s="879"/>
      <c r="H14" s="880"/>
    </row>
    <row r="15" spans="1:9" s="536" customFormat="1" ht="24.75" customHeight="1">
      <c r="A15" s="557" t="s">
        <v>293</v>
      </c>
      <c r="B15" s="579" t="str">
        <f t="shared" ref="B15:B21" si="1">G15</f>
        <v/>
      </c>
      <c r="C15" s="580" t="s">
        <v>294</v>
      </c>
      <c r="F15" s="557" t="s">
        <v>293</v>
      </c>
      <c r="G15" s="581" t="str">
        <f>IF(AND(ISNUMBER(G7),ISNUMBER(G8)),G7/G8,"")</f>
        <v/>
      </c>
      <c r="H15" s="560"/>
    </row>
    <row r="16" spans="1:9" s="550" customFormat="1" ht="24.95" customHeight="1">
      <c r="A16" s="557" t="s">
        <v>295</v>
      </c>
      <c r="B16" s="579" t="str">
        <f t="shared" si="1"/>
        <v/>
      </c>
      <c r="C16" s="558" t="s">
        <v>83</v>
      </c>
      <c r="D16" s="582"/>
      <c r="F16" s="557" t="s">
        <v>295</v>
      </c>
      <c r="G16" s="581" t="str">
        <f>IF(AND(ISNUMBER(G7)),G7,"")</f>
        <v/>
      </c>
      <c r="H16" s="560"/>
    </row>
    <row r="17" spans="1:9" s="550" customFormat="1" ht="24.95" customHeight="1" thickBot="1">
      <c r="A17" s="557" t="s">
        <v>296</v>
      </c>
      <c r="B17" s="579" t="str">
        <f t="shared" si="1"/>
        <v/>
      </c>
      <c r="C17" s="564" t="s">
        <v>271</v>
      </c>
      <c r="D17" s="582"/>
      <c r="F17" s="557" t="s">
        <v>296</v>
      </c>
      <c r="G17" s="581" t="str">
        <f>IF(AND(ISNUMBER(G9)),G9,"")</f>
        <v/>
      </c>
      <c r="H17" s="555"/>
    </row>
    <row r="18" spans="1:9" s="586" customFormat="1" ht="24.95" customHeight="1" thickBot="1">
      <c r="A18" s="583" t="s">
        <v>297</v>
      </c>
      <c r="B18" s="584" t="str">
        <f t="shared" si="1"/>
        <v/>
      </c>
      <c r="C18" s="585"/>
      <c r="D18" s="582"/>
      <c r="F18" s="587" t="s">
        <v>297</v>
      </c>
      <c r="G18" s="588" t="str">
        <f>IF(ISNUMBER(G5),IF(G5&lt;=G27,H27,IF(AND(G5&lt;=G26,G5&gt;G27),ROUND(0+((H27-H26)/(G27-G26))*(G5-G26),0),0)),"")</f>
        <v/>
      </c>
      <c r="H18" s="589"/>
    </row>
    <row r="19" spans="1:9" s="586" customFormat="1" ht="24.95" customHeight="1" thickBot="1">
      <c r="A19" s="583" t="s">
        <v>298</v>
      </c>
      <c r="B19" s="590" t="str">
        <f t="shared" si="1"/>
        <v/>
      </c>
      <c r="C19" s="591"/>
      <c r="F19" s="592" t="s">
        <v>298</v>
      </c>
      <c r="G19" s="588" t="str">
        <f>IF(ISNUMBER(G6),IF(G6&lt;=G29,H29,IF(AND(G6&lt;=G28,G6&gt;G29),ROUND(0+((H29-H28)/(G29-G28))*(G6-G28),0),0)),"")</f>
        <v/>
      </c>
      <c r="H19" s="593"/>
    </row>
    <row r="20" spans="1:9" ht="24.95" customHeight="1" thickBot="1">
      <c r="A20" s="594" t="s">
        <v>299</v>
      </c>
      <c r="B20" s="595" t="str">
        <f t="shared" si="1"/>
        <v/>
      </c>
      <c r="C20" s="596"/>
      <c r="F20" s="594" t="s">
        <v>299</v>
      </c>
      <c r="G20" s="588" t="str">
        <f>IF(ISNUMBER(G16),IF(G16&lt;=G31,H31,IF(AND(G16&lt;=G30,G16&gt;G31),ROUND(0+((H31-H30)/(G31-G30))*(G16-G30),0),0)),"")</f>
        <v/>
      </c>
      <c r="H20" s="598"/>
    </row>
    <row r="21" spans="1:9" ht="24.95" customHeight="1" thickBot="1">
      <c r="A21" s="599" t="s">
        <v>300</v>
      </c>
      <c r="B21" s="584" t="str">
        <f t="shared" si="1"/>
        <v/>
      </c>
      <c r="C21" s="600"/>
      <c r="F21" s="587" t="s">
        <v>300</v>
      </c>
      <c r="G21" s="588" t="str">
        <f>IF(ISNUMBER(G17),IF(G17&lt;=G33,H33,IF(AND(G17&lt;=G32,G17&gt;G33),ROUND(0+((H33-H32)/(G33-G32))*(G17-G32),0),0)),"")</f>
        <v/>
      </c>
      <c r="H21" s="601"/>
    </row>
    <row r="24" spans="1:9" ht="15" thickBot="1"/>
    <row r="25" spans="1:9">
      <c r="F25" s="602"/>
      <c r="G25" s="603" t="s">
        <v>273</v>
      </c>
      <c r="H25" s="604" t="s">
        <v>6</v>
      </c>
    </row>
    <row r="26" spans="1:9" ht="15.75">
      <c r="F26" s="605" t="s">
        <v>301</v>
      </c>
      <c r="G26" s="606">
        <v>70</v>
      </c>
      <c r="H26" s="607">
        <v>0</v>
      </c>
      <c r="I26" s="608"/>
    </row>
    <row r="27" spans="1:9" ht="15.75">
      <c r="F27" s="605" t="s">
        <v>302</v>
      </c>
      <c r="G27" s="606">
        <v>25</v>
      </c>
      <c r="H27" s="607">
        <v>60</v>
      </c>
      <c r="I27" s="608"/>
    </row>
    <row r="28" spans="1:9" ht="15.75">
      <c r="F28" s="605" t="s">
        <v>303</v>
      </c>
      <c r="G28" s="606">
        <v>70</v>
      </c>
      <c r="H28" s="607">
        <v>0</v>
      </c>
      <c r="I28" s="608"/>
    </row>
    <row r="29" spans="1:9" ht="15.75">
      <c r="F29" s="605" t="s">
        <v>304</v>
      </c>
      <c r="G29" s="606">
        <v>25</v>
      </c>
      <c r="H29" s="607">
        <v>55</v>
      </c>
      <c r="I29" s="608"/>
    </row>
    <row r="30" spans="1:9" ht="15.75">
      <c r="F30" s="605" t="s">
        <v>305</v>
      </c>
      <c r="G30" s="606">
        <v>120</v>
      </c>
      <c r="H30" s="607">
        <v>0</v>
      </c>
      <c r="I30" s="608"/>
    </row>
    <row r="31" spans="1:9" ht="15.75">
      <c r="F31" s="605" t="s">
        <v>306</v>
      </c>
      <c r="G31" s="606">
        <v>30</v>
      </c>
      <c r="H31" s="607">
        <v>120</v>
      </c>
      <c r="I31" s="608"/>
    </row>
    <row r="32" spans="1:9" ht="15.75">
      <c r="F32" s="605" t="s">
        <v>274</v>
      </c>
      <c r="G32" s="606">
        <v>35</v>
      </c>
      <c r="H32" s="607">
        <v>0</v>
      </c>
      <c r="I32" s="608"/>
    </row>
    <row r="33" spans="6:9" ht="16.5" thickBot="1">
      <c r="F33" s="609" t="s">
        <v>275</v>
      </c>
      <c r="G33" s="610">
        <v>25</v>
      </c>
      <c r="H33" s="611">
        <v>135</v>
      </c>
      <c r="I33" s="608"/>
    </row>
  </sheetData>
  <sheetProtection selectLockedCells="1"/>
  <mergeCells count="4">
    <mergeCell ref="A1:D1"/>
    <mergeCell ref="F1:H1"/>
    <mergeCell ref="F3:H3"/>
    <mergeCell ref="F14:H14"/>
  </mergeCells>
  <dataValidations count="1">
    <dataValidation allowBlank="1" showErrorMessage="1" sqref="B4:B10" xr:uid="{261E79B2-C617-4290-B9E7-E49E94C08BBC}"/>
  </dataValidations>
  <pageMargins left="0.59055118110236238" right="0.59055118110236238" top="0.59055118110236238" bottom="0.59055118110236238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0d9912d526b2578a11fab8d0df0cf34c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f13a24090bbaa798579c5b163c9250ae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F2253C-D9C1-4A3C-93E5-E74968E34F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081b03-2a40-4a72-92f3-e27db004df69"/>
    <ds:schemaRef ds:uri="cf30bd56-e01e-4391-9850-ada34396b3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263B9E-4D78-4CAA-BF05-1E6743BBB044}">
  <ds:schemaRefs>
    <ds:schemaRef ds:uri="http://schemas.microsoft.com/office/2006/documentManagement/types"/>
    <ds:schemaRef ds:uri="http://purl.org/dc/dcmitype/"/>
    <ds:schemaRef ds:uri="cf30bd56-e01e-4391-9850-ada34396b374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a6081b03-2a40-4a72-92f3-e27db004df69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CDAA342-A554-41FD-80FD-E2433F1CC3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</vt:i4>
      </vt:variant>
    </vt:vector>
  </HeadingPairs>
  <TitlesOfParts>
    <vt:vector size="21" baseType="lpstr">
      <vt:lpstr>Deckblatt</vt:lpstr>
      <vt:lpstr>Punktevergabe</vt:lpstr>
      <vt:lpstr>A 1.3</vt:lpstr>
      <vt:lpstr>A 1.4</vt:lpstr>
      <vt:lpstr>A 1.5</vt:lpstr>
      <vt:lpstr>A 1.6</vt:lpstr>
      <vt:lpstr>A 1.7</vt:lpstr>
      <vt:lpstr>Komm. Beurteilung</vt:lpstr>
      <vt:lpstr>B1b </vt:lpstr>
      <vt:lpstr>B1b Graphik</vt:lpstr>
      <vt:lpstr>B 1.5 </vt:lpstr>
      <vt:lpstr>C 1.1</vt:lpstr>
      <vt:lpstr>C 1.2</vt:lpstr>
      <vt:lpstr>C 2.1</vt:lpstr>
      <vt:lpstr>D 1.1</vt:lpstr>
      <vt:lpstr>D 1.2</vt:lpstr>
      <vt:lpstr>D1.3</vt:lpstr>
      <vt:lpstr>D 2.1</vt:lpstr>
      <vt:lpstr>D 2.2</vt:lpstr>
      <vt:lpstr>'D 1.2'!Druckbereich</vt:lpstr>
      <vt:lpstr>'Komm. Beurteilung'!Druckbereich</vt:lpstr>
    </vt:vector>
  </TitlesOfParts>
  <Company>IBO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Rechenknecht</dc:creator>
  <cp:lastModifiedBy>Maximilian Eiler</cp:lastModifiedBy>
  <cp:lastPrinted>2022-11-18T14:40:29Z</cp:lastPrinted>
  <dcterms:created xsi:type="dcterms:W3CDTF">2005-07-27T13:49:14Z</dcterms:created>
  <dcterms:modified xsi:type="dcterms:W3CDTF">2024-10-24T10:40:00Z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0x010100622D5A955D597D478B3F535215E7E5D6</vt:lpwstr>
  </property>
  <property fmtid="{D5CDD505-2E9C-101B-9397-08002B2CF9AE}" pid="3" name="MediaServiceImageTags">
    <vt:lpwstr/>
  </property>
</Properties>
</file>